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xr:revisionPtr revIDLastSave="0" documentId="13_ncr:1_{94FA0988-E126-4DA1-A56E-33C363B37575}" xr6:coauthVersionLast="47" xr6:coauthVersionMax="47" xr10:uidLastSave="{00000000-0000-0000-0000-000000000000}"/>
  <bookViews>
    <workbookView xWindow="1464" yWindow="228" windowWidth="19596" windowHeight="12132" firstSheet="2" activeTab="2" xr2:uid="{00000000-000D-0000-FFFF-FFFF00000000}"/>
  </bookViews>
  <sheets>
    <sheet name="Tabel" sheetId="1" state="hidden" r:id="rId1"/>
    <sheet name="Version 2" sheetId="5" state="hidden" r:id="rId2"/>
    <sheet name="EMV 221001y" sheetId="12" r:id="rId3"/>
    <sheet name="EMV 210911y" sheetId="13" r:id="rId4"/>
  </sheets>
  <definedNames>
    <definedName name="_xlnm._FilterDatabase" localSheetId="3" hidden="1">'EMV 210911y'!$A$1:$AR$37</definedName>
    <definedName name="_xlnm._FilterDatabase" localSheetId="2" hidden="1">'EMV 221001y'!$AN$1:$DU$34</definedName>
    <definedName name="_xlnm._FilterDatabase" localSheetId="0" hidden="1">Tabel!$A$1:$BL$103</definedName>
    <definedName name="_xlnm._FilterDatabase" localSheetId="1" hidden="1">'Version 2'!$A$4:$BL$106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M10" i="12" l="1"/>
  <c r="DT10" i="12"/>
  <c r="DF10" i="12"/>
  <c r="CY10" i="12"/>
  <c r="CR10" i="12"/>
  <c r="CK10" i="12"/>
  <c r="CD10" i="12"/>
  <c r="BW10" i="12"/>
  <c r="BO10" i="12"/>
  <c r="BH10" i="12"/>
  <c r="BA10" i="12"/>
  <c r="AT10" i="12"/>
  <c r="AM10" i="12"/>
  <c r="AF10" i="12"/>
  <c r="Y10" i="12"/>
  <c r="R10" i="12"/>
  <c r="K10" i="12"/>
  <c r="DU10" i="12"/>
  <c r="DT22" i="12"/>
  <c r="DM22" i="12"/>
  <c r="DF22" i="12"/>
  <c r="CY22" i="12"/>
  <c r="CR22" i="12"/>
  <c r="CK22" i="12"/>
  <c r="CD22" i="12"/>
  <c r="BW22" i="12"/>
  <c r="BO22" i="12"/>
  <c r="BH22" i="12"/>
  <c r="BA22" i="12"/>
  <c r="AT22" i="12"/>
  <c r="AM22" i="12"/>
  <c r="AF22" i="12"/>
  <c r="Y22" i="12"/>
  <c r="R22" i="12"/>
  <c r="K22" i="12"/>
  <c r="DT17" i="12"/>
  <c r="DM17" i="12"/>
  <c r="DF17" i="12"/>
  <c r="CY17" i="12"/>
  <c r="CR17" i="12"/>
  <c r="CK17" i="12"/>
  <c r="CD17" i="12"/>
  <c r="BW17" i="12"/>
  <c r="BO17" i="12"/>
  <c r="BH17" i="12"/>
  <c r="BA17" i="12"/>
  <c r="AT17" i="12"/>
  <c r="AM17" i="12"/>
  <c r="AF17" i="12"/>
  <c r="Y17" i="12"/>
  <c r="R17" i="12"/>
  <c r="K17" i="12"/>
  <c r="DT21" i="12"/>
  <c r="DM21" i="12"/>
  <c r="DF21" i="12"/>
  <c r="CY21" i="12"/>
  <c r="CR21" i="12"/>
  <c r="CK21" i="12"/>
  <c r="CD21" i="12"/>
  <c r="BW21" i="12"/>
  <c r="BO21" i="12"/>
  <c r="BH21" i="12"/>
  <c r="BA21" i="12"/>
  <c r="AT21" i="12"/>
  <c r="AM21" i="12"/>
  <c r="AF21" i="12"/>
  <c r="Y21" i="12"/>
  <c r="R21" i="12"/>
  <c r="K21" i="12"/>
  <c r="DT11" i="12"/>
  <c r="DM11" i="12"/>
  <c r="DF11" i="12"/>
  <c r="CY11" i="12"/>
  <c r="CR11" i="12"/>
  <c r="CK11" i="12"/>
  <c r="CD11" i="12"/>
  <c r="BW11" i="12"/>
  <c r="BO11" i="12"/>
  <c r="BH11" i="12"/>
  <c r="BA11" i="12"/>
  <c r="AT11" i="12"/>
  <c r="AM11" i="12"/>
  <c r="AF11" i="12"/>
  <c r="Y11" i="12"/>
  <c r="R11" i="12"/>
  <c r="K11" i="12"/>
  <c r="DT26" i="12"/>
  <c r="DM26" i="12"/>
  <c r="DF26" i="12"/>
  <c r="CY26" i="12"/>
  <c r="CR26" i="12"/>
  <c r="CK26" i="12"/>
  <c r="CD26" i="12"/>
  <c r="BW26" i="12"/>
  <c r="BO26" i="12"/>
  <c r="BH26" i="12"/>
  <c r="BA26" i="12"/>
  <c r="AT26" i="12"/>
  <c r="AM26" i="12"/>
  <c r="AF26" i="12"/>
  <c r="Y26" i="12"/>
  <c r="R26" i="12"/>
  <c r="K26" i="12"/>
  <c r="DT7" i="12"/>
  <c r="DM7" i="12"/>
  <c r="DF7" i="12"/>
  <c r="CY7" i="12"/>
  <c r="CR7" i="12"/>
  <c r="CK7" i="12"/>
  <c r="CD7" i="12"/>
  <c r="BW7" i="12"/>
  <c r="BO7" i="12"/>
  <c r="BH7" i="12"/>
  <c r="BA7" i="12"/>
  <c r="AT7" i="12"/>
  <c r="AM7" i="12"/>
  <c r="AF7" i="12"/>
  <c r="Y7" i="12"/>
  <c r="R7" i="12"/>
  <c r="K7" i="12"/>
  <c r="DT14" i="12"/>
  <c r="DM14" i="12"/>
  <c r="DF14" i="12"/>
  <c r="CY14" i="12"/>
  <c r="CR14" i="12"/>
  <c r="CK14" i="12"/>
  <c r="CD14" i="12"/>
  <c r="BW14" i="12"/>
  <c r="BO14" i="12"/>
  <c r="BH14" i="12"/>
  <c r="BA14" i="12"/>
  <c r="AT14" i="12"/>
  <c r="AM14" i="12"/>
  <c r="AF14" i="12"/>
  <c r="Y14" i="12"/>
  <c r="R14" i="12"/>
  <c r="K14" i="12"/>
  <c r="DT6" i="12"/>
  <c r="DM6" i="12"/>
  <c r="DF6" i="12"/>
  <c r="CY6" i="12"/>
  <c r="CR6" i="12"/>
  <c r="CK6" i="12"/>
  <c r="CD6" i="12"/>
  <c r="BW6" i="12"/>
  <c r="BO6" i="12"/>
  <c r="BH6" i="12"/>
  <c r="BA6" i="12"/>
  <c r="AT6" i="12"/>
  <c r="AM6" i="12"/>
  <c r="AF6" i="12"/>
  <c r="Y6" i="12"/>
  <c r="R6" i="12"/>
  <c r="K6" i="12"/>
  <c r="DT4" i="12"/>
  <c r="DM4" i="12"/>
  <c r="DF4" i="12"/>
  <c r="CY4" i="12"/>
  <c r="CR4" i="12"/>
  <c r="CK4" i="12"/>
  <c r="CD4" i="12"/>
  <c r="BW4" i="12"/>
  <c r="BO4" i="12"/>
  <c r="BH4" i="12"/>
  <c r="BA4" i="12"/>
  <c r="AT4" i="12"/>
  <c r="AM4" i="12"/>
  <c r="AF4" i="12"/>
  <c r="Y4" i="12"/>
  <c r="R4" i="12"/>
  <c r="K4" i="12"/>
  <c r="DT20" i="12"/>
  <c r="DM20" i="12"/>
  <c r="DF20" i="12"/>
  <c r="CY20" i="12"/>
  <c r="CR20" i="12"/>
  <c r="CK20" i="12"/>
  <c r="CD20" i="12"/>
  <c r="BW20" i="12"/>
  <c r="BO20" i="12"/>
  <c r="BH20" i="12"/>
  <c r="BA20" i="12"/>
  <c r="AT20" i="12"/>
  <c r="AM20" i="12"/>
  <c r="AF20" i="12"/>
  <c r="Y20" i="12"/>
  <c r="R20" i="12"/>
  <c r="K20" i="12"/>
  <c r="DT25" i="12"/>
  <c r="DM25" i="12"/>
  <c r="DF25" i="12"/>
  <c r="CY25" i="12"/>
  <c r="CR25" i="12"/>
  <c r="CK25" i="12"/>
  <c r="CD25" i="12"/>
  <c r="BW25" i="12"/>
  <c r="BO25" i="12"/>
  <c r="BH25" i="12"/>
  <c r="BA25" i="12"/>
  <c r="AT25" i="12"/>
  <c r="AM25" i="12"/>
  <c r="AF25" i="12"/>
  <c r="Y25" i="12"/>
  <c r="R25" i="12"/>
  <c r="K25" i="12"/>
  <c r="DT9" i="12"/>
  <c r="DM9" i="12"/>
  <c r="DF9" i="12"/>
  <c r="CY9" i="12"/>
  <c r="CR9" i="12"/>
  <c r="CK9" i="12"/>
  <c r="CD9" i="12"/>
  <c r="BW9" i="12"/>
  <c r="BO9" i="12"/>
  <c r="BH9" i="12"/>
  <c r="BA9" i="12"/>
  <c r="AT9" i="12"/>
  <c r="AM9" i="12"/>
  <c r="AF9" i="12"/>
  <c r="Y9" i="12"/>
  <c r="R9" i="12"/>
  <c r="K9" i="12"/>
  <c r="DT18" i="12"/>
  <c r="DM18" i="12"/>
  <c r="DF18" i="12"/>
  <c r="CY18" i="12"/>
  <c r="CR18" i="12"/>
  <c r="CK18" i="12"/>
  <c r="CD18" i="12"/>
  <c r="BW18" i="12"/>
  <c r="BO18" i="12"/>
  <c r="BH18" i="12"/>
  <c r="BA18" i="12"/>
  <c r="AT18" i="12"/>
  <c r="AM18" i="12"/>
  <c r="AF18" i="12"/>
  <c r="Y18" i="12"/>
  <c r="R18" i="12"/>
  <c r="K18" i="12"/>
  <c r="DT3" i="12"/>
  <c r="DM3" i="12"/>
  <c r="DF3" i="12"/>
  <c r="CY3" i="12"/>
  <c r="CR3" i="12"/>
  <c r="CK3" i="12"/>
  <c r="CD3" i="12"/>
  <c r="BW3" i="12"/>
  <c r="BO3" i="12"/>
  <c r="BH3" i="12"/>
  <c r="BA3" i="12"/>
  <c r="AT3" i="12"/>
  <c r="AM3" i="12"/>
  <c r="AF3" i="12"/>
  <c r="Y3" i="12"/>
  <c r="R3" i="12"/>
  <c r="K3" i="12"/>
  <c r="DT19" i="12"/>
  <c r="DM19" i="12"/>
  <c r="DF19" i="12"/>
  <c r="CY19" i="12"/>
  <c r="CR19" i="12"/>
  <c r="CK19" i="12"/>
  <c r="CD19" i="12"/>
  <c r="BW19" i="12"/>
  <c r="BO19" i="12"/>
  <c r="BH19" i="12"/>
  <c r="BA19" i="12"/>
  <c r="AT19" i="12"/>
  <c r="AM19" i="12"/>
  <c r="AF19" i="12"/>
  <c r="Y19" i="12"/>
  <c r="R19" i="12"/>
  <c r="K19" i="12"/>
  <c r="DT15" i="12"/>
  <c r="DM15" i="12"/>
  <c r="DF15" i="12"/>
  <c r="CY15" i="12"/>
  <c r="CR15" i="12"/>
  <c r="CK15" i="12"/>
  <c r="CD15" i="12"/>
  <c r="BW15" i="12"/>
  <c r="BO15" i="12"/>
  <c r="BH15" i="12"/>
  <c r="BA15" i="12"/>
  <c r="AT15" i="12"/>
  <c r="AM15" i="12"/>
  <c r="AF15" i="12"/>
  <c r="Y15" i="12"/>
  <c r="R15" i="12"/>
  <c r="K15" i="12"/>
  <c r="DT13" i="12"/>
  <c r="DM13" i="12"/>
  <c r="DF13" i="12"/>
  <c r="CY13" i="12"/>
  <c r="CR13" i="12"/>
  <c r="CK13" i="12"/>
  <c r="CD13" i="12"/>
  <c r="BW13" i="12"/>
  <c r="BO13" i="12"/>
  <c r="BH13" i="12"/>
  <c r="BA13" i="12"/>
  <c r="AT13" i="12"/>
  <c r="AM13" i="12"/>
  <c r="AF13" i="12"/>
  <c r="Y13" i="12"/>
  <c r="R13" i="12"/>
  <c r="K13" i="12"/>
  <c r="DT16" i="12"/>
  <c r="DM16" i="12"/>
  <c r="DF16" i="12"/>
  <c r="CY16" i="12"/>
  <c r="CR16" i="12"/>
  <c r="CK16" i="12"/>
  <c r="CD16" i="12"/>
  <c r="BW16" i="12"/>
  <c r="BO16" i="12"/>
  <c r="BH16" i="12"/>
  <c r="BA16" i="12"/>
  <c r="AT16" i="12"/>
  <c r="AM16" i="12"/>
  <c r="AF16" i="12"/>
  <c r="Y16" i="12"/>
  <c r="R16" i="12"/>
  <c r="K16" i="12"/>
  <c r="DT8" i="12"/>
  <c r="DM8" i="12"/>
  <c r="DF8" i="12"/>
  <c r="CY8" i="12"/>
  <c r="CR8" i="12"/>
  <c r="CK8" i="12"/>
  <c r="CD8" i="12"/>
  <c r="BW8" i="12"/>
  <c r="BO8" i="12"/>
  <c r="BH8" i="12"/>
  <c r="BA8" i="12"/>
  <c r="AT8" i="12"/>
  <c r="AM8" i="12"/>
  <c r="AF8" i="12"/>
  <c r="Y8" i="12"/>
  <c r="R8" i="12"/>
  <c r="K8" i="12"/>
  <c r="DT2" i="12"/>
  <c r="DM2" i="12"/>
  <c r="DF2" i="12"/>
  <c r="CY2" i="12"/>
  <c r="CR2" i="12"/>
  <c r="CK2" i="12"/>
  <c r="CD2" i="12"/>
  <c r="BW2" i="12"/>
  <c r="BO2" i="12"/>
  <c r="BH2" i="12"/>
  <c r="BA2" i="12"/>
  <c r="AT2" i="12"/>
  <c r="AM2" i="12"/>
  <c r="AF2" i="12"/>
  <c r="Y2" i="12"/>
  <c r="R2" i="12"/>
  <c r="K2" i="12"/>
  <c r="DT5" i="12"/>
  <c r="DM5" i="12"/>
  <c r="DF5" i="12"/>
  <c r="CY5" i="12"/>
  <c r="CR5" i="12"/>
  <c r="CK5" i="12"/>
  <c r="CD5" i="12"/>
  <c r="BW5" i="12"/>
  <c r="BO5" i="12"/>
  <c r="BH5" i="12"/>
  <c r="BA5" i="12"/>
  <c r="AT5" i="12"/>
  <c r="AM5" i="12"/>
  <c r="AF5" i="12"/>
  <c r="Y5" i="12"/>
  <c r="R5" i="12"/>
  <c r="K5" i="12"/>
  <c r="DT24" i="12"/>
  <c r="DM24" i="12"/>
  <c r="DF24" i="12"/>
  <c r="CY24" i="12"/>
  <c r="CR24" i="12"/>
  <c r="CK24" i="12"/>
  <c r="CD24" i="12"/>
  <c r="BW24" i="12"/>
  <c r="BO24" i="12"/>
  <c r="BH24" i="12"/>
  <c r="BA24" i="12"/>
  <c r="AT24" i="12"/>
  <c r="AM24" i="12"/>
  <c r="AF24" i="12"/>
  <c r="Y24" i="12"/>
  <c r="R24" i="12"/>
  <c r="K24" i="12"/>
  <c r="DT23" i="12"/>
  <c r="DM23" i="12"/>
  <c r="DF23" i="12"/>
  <c r="CY23" i="12"/>
  <c r="CR23" i="12"/>
  <c r="CK23" i="12"/>
  <c r="CD23" i="12"/>
  <c r="BW23" i="12"/>
  <c r="BO23" i="12"/>
  <c r="BH23" i="12"/>
  <c r="BA23" i="12"/>
  <c r="AT23" i="12"/>
  <c r="AM23" i="12"/>
  <c r="AF23" i="12"/>
  <c r="Y23" i="12"/>
  <c r="R23" i="12"/>
  <c r="K23" i="12"/>
  <c r="DT12" i="12"/>
  <c r="DM12" i="12"/>
  <c r="DF12" i="12"/>
  <c r="CY12" i="12"/>
  <c r="CR12" i="12"/>
  <c r="CK12" i="12"/>
  <c r="CD12" i="12"/>
  <c r="BW12" i="12"/>
  <c r="BO12" i="12"/>
  <c r="BH12" i="12"/>
  <c r="BA12" i="12"/>
  <c r="AT12" i="12"/>
  <c r="AM12" i="12"/>
  <c r="AF12" i="12"/>
  <c r="Y12" i="12"/>
  <c r="R12" i="12"/>
  <c r="K12" i="12"/>
  <c r="DT27" i="12"/>
  <c r="DM27" i="12"/>
  <c r="DF27" i="12"/>
  <c r="CY27" i="12"/>
  <c r="CR27" i="12"/>
  <c r="CK27" i="12"/>
  <c r="CD27" i="12"/>
  <c r="BW27" i="12"/>
  <c r="BO27" i="12"/>
  <c r="BH27" i="12"/>
  <c r="BA27" i="12"/>
  <c r="AT27" i="12"/>
  <c r="AM27" i="12"/>
  <c r="AF27" i="12"/>
  <c r="Y27" i="12"/>
  <c r="R27" i="12"/>
  <c r="K27" i="12"/>
  <c r="DT28" i="12"/>
  <c r="DM28" i="12"/>
  <c r="DF28" i="12"/>
  <c r="CY28" i="12"/>
  <c r="CR28" i="12"/>
  <c r="CK28" i="12"/>
  <c r="CD28" i="12"/>
  <c r="BW28" i="12"/>
  <c r="BO28" i="12"/>
  <c r="BH28" i="12"/>
  <c r="BA28" i="12"/>
  <c r="AT28" i="12"/>
  <c r="AM28" i="12"/>
  <c r="AF28" i="12"/>
  <c r="Y28" i="12"/>
  <c r="R28" i="12"/>
  <c r="K28" i="12"/>
  <c r="DT29" i="12"/>
  <c r="DM29" i="12"/>
  <c r="DF29" i="12"/>
  <c r="CY29" i="12"/>
  <c r="CR29" i="12"/>
  <c r="CK29" i="12"/>
  <c r="CD29" i="12"/>
  <c r="BW29" i="12"/>
  <c r="BO29" i="12"/>
  <c r="BH29" i="12"/>
  <c r="BA29" i="12"/>
  <c r="AT29" i="12"/>
  <c r="AM29" i="12"/>
  <c r="AF29" i="12"/>
  <c r="Y29" i="12"/>
  <c r="R29" i="12"/>
  <c r="K29" i="12"/>
  <c r="DT30" i="12"/>
  <c r="DM30" i="12"/>
  <c r="DF30" i="12"/>
  <c r="CY30" i="12"/>
  <c r="CR30" i="12"/>
  <c r="CK30" i="12"/>
  <c r="CD30" i="12"/>
  <c r="BW30" i="12"/>
  <c r="BO30" i="12"/>
  <c r="BH30" i="12"/>
  <c r="BA30" i="12"/>
  <c r="AT30" i="12"/>
  <c r="AM30" i="12"/>
  <c r="AF30" i="12"/>
  <c r="Y30" i="12"/>
  <c r="R30" i="12"/>
  <c r="K30" i="12"/>
  <c r="DT31" i="12"/>
  <c r="DM31" i="12"/>
  <c r="DF31" i="12"/>
  <c r="CY31" i="12"/>
  <c r="CR31" i="12"/>
  <c r="CK31" i="12"/>
  <c r="CD31" i="12"/>
  <c r="BW31" i="12"/>
  <c r="BO31" i="12"/>
  <c r="BH31" i="12"/>
  <c r="BA31" i="12"/>
  <c r="AT31" i="12"/>
  <c r="AM31" i="12"/>
  <c r="AF31" i="12"/>
  <c r="Y31" i="12"/>
  <c r="R31" i="12"/>
  <c r="K31" i="12"/>
  <c r="DT32" i="12"/>
  <c r="DM32" i="12"/>
  <c r="DF32" i="12"/>
  <c r="CY32" i="12"/>
  <c r="CR32" i="12"/>
  <c r="CK32" i="12"/>
  <c r="CD32" i="12"/>
  <c r="BW32" i="12"/>
  <c r="BO32" i="12"/>
  <c r="BH32" i="12"/>
  <c r="BA32" i="12"/>
  <c r="AT32" i="12"/>
  <c r="AM32" i="12"/>
  <c r="AF32" i="12"/>
  <c r="Y32" i="12"/>
  <c r="R32" i="12"/>
  <c r="K32" i="12"/>
  <c r="DT33" i="12"/>
  <c r="DM33" i="12"/>
  <c r="DF33" i="12"/>
  <c r="CY33" i="12"/>
  <c r="CR33" i="12"/>
  <c r="CK33" i="12"/>
  <c r="CD33" i="12"/>
  <c r="BW33" i="12"/>
  <c r="BO33" i="12"/>
  <c r="BH33" i="12"/>
  <c r="BA33" i="12"/>
  <c r="AT33" i="12"/>
  <c r="AM33" i="12"/>
  <c r="AF33" i="12"/>
  <c r="Y33" i="12"/>
  <c r="R33" i="12"/>
  <c r="K33" i="12"/>
  <c r="DT34" i="12"/>
  <c r="DM34" i="12"/>
  <c r="DF34" i="12"/>
  <c r="CY34" i="12"/>
  <c r="CR34" i="12"/>
  <c r="CK34" i="12"/>
  <c r="CD34" i="12"/>
  <c r="BW34" i="12"/>
  <c r="BO34" i="12"/>
  <c r="BH34" i="12"/>
  <c r="BA34" i="12"/>
  <c r="AT34" i="12"/>
  <c r="AM34" i="12"/>
  <c r="AF34" i="12"/>
  <c r="Y34" i="12"/>
  <c r="R34" i="12"/>
  <c r="K34" i="12"/>
  <c r="DU22" i="12"/>
  <c r="DU17" i="12"/>
  <c r="DU21" i="12"/>
  <c r="DU11" i="12"/>
  <c r="DU26" i="12"/>
  <c r="DU7" i="12"/>
  <c r="DU14" i="12"/>
  <c r="DU6" i="12"/>
  <c r="DU4" i="12"/>
  <c r="DU20" i="12"/>
  <c r="DU25" i="12"/>
  <c r="DU9" i="12"/>
  <c r="DU18" i="12"/>
  <c r="DU3" i="12"/>
  <c r="DU19" i="12"/>
  <c r="DU15" i="12"/>
  <c r="DU13" i="12"/>
  <c r="DU16" i="12"/>
  <c r="DU8" i="12"/>
  <c r="DU2" i="12"/>
  <c r="DU5" i="12"/>
  <c r="DU24" i="12"/>
  <c r="DU23" i="12"/>
  <c r="DU12" i="12"/>
  <c r="DU27" i="12"/>
  <c r="DU28" i="12"/>
  <c r="DU29" i="12"/>
  <c r="DU30" i="12"/>
  <c r="DU31" i="12"/>
  <c r="DU32" i="12"/>
  <c r="DU33" i="12"/>
  <c r="DU34" i="12"/>
  <c r="C23" i="12"/>
  <c r="D23" i="12"/>
  <c r="C16" i="12"/>
  <c r="C13" i="12"/>
  <c r="C4" i="12"/>
  <c r="C10" i="12"/>
  <c r="C2" i="12"/>
  <c r="C18" i="12"/>
  <c r="C15" i="12"/>
  <c r="C9" i="12"/>
  <c r="C7" i="12"/>
  <c r="C5" i="12"/>
  <c r="C24" i="12"/>
  <c r="C33" i="12"/>
  <c r="C28" i="12"/>
  <c r="C27" i="12"/>
  <c r="C19" i="12"/>
  <c r="C34" i="12"/>
  <c r="C32" i="12"/>
  <c r="C8" i="12"/>
  <c r="C12" i="12"/>
  <c r="C22" i="12"/>
  <c r="C11" i="12"/>
  <c r="C25" i="12"/>
  <c r="C26" i="12"/>
  <c r="C3" i="12"/>
  <c r="C6" i="12"/>
  <c r="C14" i="12"/>
  <c r="C17" i="12"/>
  <c r="C30" i="12"/>
  <c r="C21" i="12"/>
  <c r="C31" i="12"/>
  <c r="C20" i="12"/>
  <c r="C29" i="12"/>
  <c r="DV16" i="12"/>
  <c r="DV22" i="12"/>
  <c r="DV11" i="12"/>
  <c r="DV25" i="12"/>
  <c r="DV26" i="12"/>
  <c r="DV3" i="12"/>
  <c r="DV6" i="12"/>
  <c r="DV13" i="12"/>
  <c r="DV4" i="12"/>
  <c r="DV10" i="12"/>
  <c r="DV2" i="12"/>
  <c r="DV18" i="12"/>
  <c r="DV15" i="12"/>
  <c r="DV9" i="12"/>
  <c r="DV7" i="12"/>
  <c r="DV5" i="12"/>
  <c r="DV24" i="12"/>
  <c r="DV14" i="12"/>
  <c r="DV17" i="12"/>
  <c r="DV21" i="12"/>
  <c r="DV20" i="12"/>
  <c r="DV12" i="12"/>
  <c r="DV19" i="12"/>
  <c r="DV8" i="12"/>
  <c r="DV23" i="12"/>
  <c r="DV27" i="12"/>
  <c r="DV28" i="12"/>
  <c r="DV29" i="12"/>
  <c r="DV30" i="12"/>
  <c r="DV31" i="12"/>
  <c r="DV32" i="12"/>
  <c r="DW16" i="12" a="1"/>
  <c r="DW16" i="12"/>
  <c r="DW22" i="12" a="1"/>
  <c r="DW22" i="12"/>
  <c r="DW11" i="12" a="1"/>
  <c r="DW11" i="12"/>
  <c r="DW25" i="12" a="1"/>
  <c r="DW25" i="12"/>
  <c r="DW26" i="12" a="1"/>
  <c r="DW26" i="12"/>
  <c r="DW3" i="12" a="1"/>
  <c r="DW3" i="12"/>
  <c r="DW6" i="12" a="1"/>
  <c r="DW6" i="12"/>
  <c r="DW13" i="12" a="1"/>
  <c r="DW13" i="12"/>
  <c r="DW4" i="12" a="1"/>
  <c r="DW4" i="12"/>
  <c r="DW10" i="12" a="1"/>
  <c r="DW10" i="12"/>
  <c r="DW2" i="12" a="1"/>
  <c r="DW2" i="12"/>
  <c r="DW18" i="12" a="1"/>
  <c r="DW18" i="12"/>
  <c r="DW15" i="12" a="1"/>
  <c r="DW15" i="12"/>
  <c r="DW9" i="12" a="1"/>
  <c r="DW9" i="12"/>
  <c r="DW7" i="12" a="1"/>
  <c r="DW7" i="12"/>
  <c r="DW5" i="12" a="1"/>
  <c r="DW5" i="12"/>
  <c r="DW24" i="12" a="1"/>
  <c r="DW24" i="12"/>
  <c r="DW14" i="12" a="1"/>
  <c r="DW14" i="12"/>
  <c r="DW17" i="12" a="1"/>
  <c r="DW17" i="12"/>
  <c r="DW21" i="12" a="1"/>
  <c r="DW21" i="12"/>
  <c r="DW20" i="12" a="1"/>
  <c r="DW20" i="12"/>
  <c r="DW12" i="12" a="1"/>
  <c r="DW12" i="12"/>
  <c r="DW19" i="12" a="1"/>
  <c r="DW19" i="12"/>
  <c r="DW8" i="12" a="1"/>
  <c r="DW8" i="12"/>
  <c r="DW23" i="12" a="1"/>
  <c r="DW23" i="12"/>
  <c r="DW27" i="12" a="1"/>
  <c r="DW27" i="12"/>
  <c r="DW28" i="12" a="1"/>
  <c r="DW28" i="12"/>
  <c r="DW29" i="12" a="1"/>
  <c r="DW29" i="12"/>
  <c r="DW30" i="12" a="1"/>
  <c r="DW30" i="12"/>
  <c r="DW31" i="12" a="1"/>
  <c r="DW31" i="12"/>
  <c r="DW32" i="12" a="1"/>
  <c r="DW32" i="12"/>
  <c r="DV33" i="12"/>
  <c r="DW33" i="12" a="1"/>
  <c r="DW33" i="12"/>
  <c r="DV34" i="12"/>
  <c r="DW34" i="12" a="1"/>
  <c r="DW34" i="12"/>
  <c r="D13" i="12"/>
  <c r="D4" i="12"/>
  <c r="D10" i="12"/>
  <c r="D2" i="12"/>
  <c r="D18" i="12"/>
  <c r="D15" i="12"/>
  <c r="D9" i="12"/>
  <c r="D7" i="12"/>
  <c r="D5" i="12"/>
  <c r="D24" i="12"/>
  <c r="DF35" i="12"/>
  <c r="DA35" i="12"/>
  <c r="DB35" i="12"/>
  <c r="DC35" i="12"/>
  <c r="DD35" i="12"/>
  <c r="DE35" i="12"/>
  <c r="CZ35" i="12"/>
  <c r="CX35" i="12"/>
  <c r="CW35" i="12"/>
  <c r="CV35" i="12"/>
  <c r="CU35" i="12"/>
  <c r="CT35" i="12"/>
  <c r="CS35" i="12"/>
  <c r="CY35" i="12"/>
  <c r="AZ20" i="13"/>
  <c r="AZ35" i="13"/>
  <c r="AZ36" i="13"/>
  <c r="AZ10" i="13"/>
  <c r="AZ23" i="13"/>
  <c r="AZ5" i="13"/>
  <c r="AZ13" i="13"/>
  <c r="AZ7" i="13"/>
  <c r="AZ9" i="13"/>
  <c r="AZ26" i="13"/>
  <c r="AZ24" i="13"/>
  <c r="AZ19" i="13"/>
  <c r="AZ31" i="13"/>
  <c r="AZ12" i="13"/>
  <c r="AZ11" i="13"/>
  <c r="AZ8" i="13"/>
  <c r="AZ2" i="13"/>
  <c r="AZ25" i="13"/>
  <c r="AZ3" i="13"/>
  <c r="AZ27" i="13"/>
  <c r="AZ32" i="13"/>
  <c r="AZ14" i="13"/>
  <c r="AZ4" i="13"/>
  <c r="AZ17" i="13"/>
  <c r="AZ21" i="13"/>
  <c r="AZ6" i="13"/>
  <c r="AZ29" i="13"/>
  <c r="AZ16" i="13"/>
  <c r="AZ15" i="13"/>
  <c r="AZ18" i="13"/>
  <c r="AZ28" i="13"/>
  <c r="AZ34" i="13"/>
  <c r="AZ22" i="13"/>
  <c r="AZ30" i="13"/>
  <c r="AZ33" i="13"/>
  <c r="AZ37" i="13"/>
  <c r="AZ38" i="13"/>
  <c r="L20" i="13"/>
  <c r="L35" i="13"/>
  <c r="L36" i="13"/>
  <c r="L10" i="13"/>
  <c r="L23" i="13"/>
  <c r="L5" i="13"/>
  <c r="L13" i="13"/>
  <c r="L7" i="13"/>
  <c r="L9" i="13"/>
  <c r="L26" i="13"/>
  <c r="L24" i="13"/>
  <c r="L19" i="13"/>
  <c r="L31" i="13"/>
  <c r="L12" i="13"/>
  <c r="L11" i="13"/>
  <c r="L8" i="13"/>
  <c r="L2" i="13"/>
  <c r="L25" i="13"/>
  <c r="L3" i="13"/>
  <c r="L27" i="13"/>
  <c r="L32" i="13"/>
  <c r="L14" i="13"/>
  <c r="L4" i="13"/>
  <c r="L17" i="13"/>
  <c r="L21" i="13"/>
  <c r="L6" i="13"/>
  <c r="L29" i="13"/>
  <c r="L16" i="13"/>
  <c r="L15" i="13"/>
  <c r="L18" i="13"/>
  <c r="L28" i="13"/>
  <c r="L34" i="13"/>
  <c r="L22" i="13"/>
  <c r="L30" i="13"/>
  <c r="L33" i="13"/>
  <c r="L37" i="13"/>
  <c r="L38" i="13"/>
  <c r="T20" i="13"/>
  <c r="T35" i="13"/>
  <c r="T36" i="13"/>
  <c r="T10" i="13"/>
  <c r="T23" i="13"/>
  <c r="T5" i="13"/>
  <c r="T13" i="13"/>
  <c r="T7" i="13"/>
  <c r="T9" i="13"/>
  <c r="T26" i="13"/>
  <c r="T24" i="13"/>
  <c r="T19" i="13"/>
  <c r="T31" i="13"/>
  <c r="T12" i="13"/>
  <c r="T11" i="13"/>
  <c r="T8" i="13"/>
  <c r="T2" i="13"/>
  <c r="T25" i="13"/>
  <c r="T3" i="13"/>
  <c r="T27" i="13"/>
  <c r="T32" i="13"/>
  <c r="T14" i="13"/>
  <c r="T4" i="13"/>
  <c r="T17" i="13"/>
  <c r="T21" i="13"/>
  <c r="T6" i="13"/>
  <c r="T29" i="13"/>
  <c r="T16" i="13"/>
  <c r="T15" i="13"/>
  <c r="T18" i="13"/>
  <c r="T28" i="13"/>
  <c r="T34" i="13"/>
  <c r="T22" i="13"/>
  <c r="T30" i="13"/>
  <c r="T33" i="13"/>
  <c r="T37" i="13"/>
  <c r="T38" i="13"/>
  <c r="AB20" i="13"/>
  <c r="AB35" i="13"/>
  <c r="AB36" i="13"/>
  <c r="AB10" i="13"/>
  <c r="AB23" i="13"/>
  <c r="AB5" i="13"/>
  <c r="AB13" i="13"/>
  <c r="AB7" i="13"/>
  <c r="AB9" i="13"/>
  <c r="AB26" i="13"/>
  <c r="AB24" i="13"/>
  <c r="AB19" i="13"/>
  <c r="AB31" i="13"/>
  <c r="AB12" i="13"/>
  <c r="AB11" i="13"/>
  <c r="AB8" i="13"/>
  <c r="AB2" i="13"/>
  <c r="AB25" i="13"/>
  <c r="AB3" i="13"/>
  <c r="AB27" i="13"/>
  <c r="AB32" i="13"/>
  <c r="AB14" i="13"/>
  <c r="AB4" i="13"/>
  <c r="AB17" i="13"/>
  <c r="AB21" i="13"/>
  <c r="AB6" i="13"/>
  <c r="AB29" i="13"/>
  <c r="AB16" i="13"/>
  <c r="AB15" i="13"/>
  <c r="AB18" i="13"/>
  <c r="AB28" i="13"/>
  <c r="AB34" i="13"/>
  <c r="AB22" i="13"/>
  <c r="AB30" i="13"/>
  <c r="AB33" i="13"/>
  <c r="AB37" i="13"/>
  <c r="AB38" i="13"/>
  <c r="AJ20" i="13"/>
  <c r="AJ35" i="13"/>
  <c r="AJ36" i="13"/>
  <c r="AJ10" i="13"/>
  <c r="AJ23" i="13"/>
  <c r="AJ5" i="13"/>
  <c r="AJ13" i="13"/>
  <c r="AJ7" i="13"/>
  <c r="AJ9" i="13"/>
  <c r="AJ26" i="13"/>
  <c r="AJ24" i="13"/>
  <c r="AJ19" i="13"/>
  <c r="AJ31" i="13"/>
  <c r="AJ12" i="13"/>
  <c r="AJ11" i="13"/>
  <c r="AJ8" i="13"/>
  <c r="AJ2" i="13"/>
  <c r="AJ25" i="13"/>
  <c r="AJ3" i="13"/>
  <c r="AJ27" i="13"/>
  <c r="AJ32" i="13"/>
  <c r="AJ14" i="13"/>
  <c r="AJ4" i="13"/>
  <c r="AJ17" i="13"/>
  <c r="AJ21" i="13"/>
  <c r="AJ6" i="13"/>
  <c r="AJ29" i="13"/>
  <c r="AJ16" i="13"/>
  <c r="AJ15" i="13"/>
  <c r="AJ18" i="13"/>
  <c r="AJ28" i="13"/>
  <c r="AJ34" i="13"/>
  <c r="AJ22" i="13"/>
  <c r="AJ30" i="13"/>
  <c r="AJ33" i="13"/>
  <c r="AJ37" i="13"/>
  <c r="AJ38" i="13"/>
  <c r="AR20" i="13"/>
  <c r="AR35" i="13"/>
  <c r="AR36" i="13"/>
  <c r="AR10" i="13"/>
  <c r="AR23" i="13"/>
  <c r="AR5" i="13"/>
  <c r="AR13" i="13"/>
  <c r="AR7" i="13"/>
  <c r="AR9" i="13"/>
  <c r="AR26" i="13"/>
  <c r="AR24" i="13"/>
  <c r="AR19" i="13"/>
  <c r="AR31" i="13"/>
  <c r="AR12" i="13"/>
  <c r="AR11" i="13"/>
  <c r="AR8" i="13"/>
  <c r="AR2" i="13"/>
  <c r="AR25" i="13"/>
  <c r="AR3" i="13"/>
  <c r="AR27" i="13"/>
  <c r="AR32" i="13"/>
  <c r="AR14" i="13"/>
  <c r="AR4" i="13"/>
  <c r="AR17" i="13"/>
  <c r="AR21" i="13"/>
  <c r="AR6" i="13"/>
  <c r="AR29" i="13"/>
  <c r="AR16" i="13"/>
  <c r="AR15" i="13"/>
  <c r="AR18" i="13"/>
  <c r="AR28" i="13"/>
  <c r="AR34" i="13"/>
  <c r="AR22" i="13"/>
  <c r="AR30" i="13"/>
  <c r="AR33" i="13"/>
  <c r="AR37" i="13"/>
  <c r="AR38" i="13"/>
  <c r="BH20" i="13"/>
  <c r="BH35" i="13"/>
  <c r="BH36" i="13"/>
  <c r="BH10" i="13"/>
  <c r="BH23" i="13"/>
  <c r="BH5" i="13"/>
  <c r="BH13" i="13"/>
  <c r="BH7" i="13"/>
  <c r="BH9" i="13"/>
  <c r="BH26" i="13"/>
  <c r="BH24" i="13"/>
  <c r="BH19" i="13"/>
  <c r="BH31" i="13"/>
  <c r="BH12" i="13"/>
  <c r="BH11" i="13"/>
  <c r="BH8" i="13"/>
  <c r="BH2" i="13"/>
  <c r="BH25" i="13"/>
  <c r="BH3" i="13"/>
  <c r="BH27" i="13"/>
  <c r="BH32" i="13"/>
  <c r="BH14" i="13"/>
  <c r="BH4" i="13"/>
  <c r="BH17" i="13"/>
  <c r="BH21" i="13"/>
  <c r="BH6" i="13"/>
  <c r="BH29" i="13"/>
  <c r="BH16" i="13"/>
  <c r="BH15" i="13"/>
  <c r="BH18" i="13"/>
  <c r="BH28" i="13"/>
  <c r="BH34" i="13"/>
  <c r="BH22" i="13"/>
  <c r="BH30" i="13"/>
  <c r="BH33" i="13"/>
  <c r="BH37" i="13"/>
  <c r="BH38" i="13"/>
  <c r="BX20" i="13"/>
  <c r="BX35" i="13"/>
  <c r="BX36" i="13"/>
  <c r="BX10" i="13"/>
  <c r="BX23" i="13"/>
  <c r="BX5" i="13"/>
  <c r="BX13" i="13"/>
  <c r="BX7" i="13"/>
  <c r="BX9" i="13"/>
  <c r="BX26" i="13"/>
  <c r="BX24" i="13"/>
  <c r="BX19" i="13"/>
  <c r="BX31" i="13"/>
  <c r="BX12" i="13"/>
  <c r="BX11" i="13"/>
  <c r="BX8" i="13"/>
  <c r="BX2" i="13"/>
  <c r="BX25" i="13"/>
  <c r="BX3" i="13"/>
  <c r="BX27" i="13"/>
  <c r="BX32" i="13"/>
  <c r="BX14" i="13"/>
  <c r="BX4" i="13"/>
  <c r="BX17" i="13"/>
  <c r="BX21" i="13"/>
  <c r="BX6" i="13"/>
  <c r="BX29" i="13"/>
  <c r="BX16" i="13"/>
  <c r="BX15" i="13"/>
  <c r="BX18" i="13"/>
  <c r="BX28" i="13"/>
  <c r="BX34" i="13"/>
  <c r="BX22" i="13"/>
  <c r="BX30" i="13"/>
  <c r="BX33" i="13"/>
  <c r="BX37" i="13"/>
  <c r="BX38" i="13"/>
  <c r="BP20" i="13"/>
  <c r="BP35" i="13"/>
  <c r="BP36" i="13"/>
  <c r="BP10" i="13"/>
  <c r="BP23" i="13"/>
  <c r="BP5" i="13"/>
  <c r="BP13" i="13"/>
  <c r="BP7" i="13"/>
  <c r="BP9" i="13"/>
  <c r="BP26" i="13"/>
  <c r="BP24" i="13"/>
  <c r="BP19" i="13"/>
  <c r="BP31" i="13"/>
  <c r="BP12" i="13"/>
  <c r="BP11" i="13"/>
  <c r="BP8" i="13"/>
  <c r="BP2" i="13"/>
  <c r="BP25" i="13"/>
  <c r="BP3" i="13"/>
  <c r="BP27" i="13"/>
  <c r="BP32" i="13"/>
  <c r="BP14" i="13"/>
  <c r="BP4" i="13"/>
  <c r="BP17" i="13"/>
  <c r="BP21" i="13"/>
  <c r="BP6" i="13"/>
  <c r="BP29" i="13"/>
  <c r="BP16" i="13"/>
  <c r="BP15" i="13"/>
  <c r="BP18" i="13"/>
  <c r="BP28" i="13"/>
  <c r="BP34" i="13"/>
  <c r="BP22" i="13"/>
  <c r="BP30" i="13"/>
  <c r="BP33" i="13"/>
  <c r="BP37" i="13"/>
  <c r="BP38" i="13"/>
  <c r="CF20" i="13"/>
  <c r="CF35" i="13"/>
  <c r="CF36" i="13"/>
  <c r="CF10" i="13"/>
  <c r="CF23" i="13"/>
  <c r="CF5" i="13"/>
  <c r="CF13" i="13"/>
  <c r="CF7" i="13"/>
  <c r="CF9" i="13"/>
  <c r="CF26" i="13"/>
  <c r="CF24" i="13"/>
  <c r="CF19" i="13"/>
  <c r="CF31" i="13"/>
  <c r="CF12" i="13"/>
  <c r="CF11" i="13"/>
  <c r="CF8" i="13"/>
  <c r="CF2" i="13"/>
  <c r="CF25" i="13"/>
  <c r="CF3" i="13"/>
  <c r="CF27" i="13"/>
  <c r="CF32" i="13"/>
  <c r="CF14" i="13"/>
  <c r="CF4" i="13"/>
  <c r="CF17" i="13"/>
  <c r="CF21" i="13"/>
  <c r="CF6" i="13"/>
  <c r="CF29" i="13"/>
  <c r="CF16" i="13"/>
  <c r="CF15" i="13"/>
  <c r="CF18" i="13"/>
  <c r="CF28" i="13"/>
  <c r="CF34" i="13"/>
  <c r="CF22" i="13"/>
  <c r="CF30" i="13"/>
  <c r="CF33" i="13"/>
  <c r="CF37" i="13"/>
  <c r="CF38" i="13"/>
  <c r="CN20" i="13"/>
  <c r="CN35" i="13"/>
  <c r="CN36" i="13"/>
  <c r="CN10" i="13"/>
  <c r="CN23" i="13"/>
  <c r="CN5" i="13"/>
  <c r="CN13" i="13"/>
  <c r="CN7" i="13"/>
  <c r="CN9" i="13"/>
  <c r="CN26" i="13"/>
  <c r="CN24" i="13"/>
  <c r="CN19" i="13"/>
  <c r="CN31" i="13"/>
  <c r="CN12" i="13"/>
  <c r="CN11" i="13"/>
  <c r="CN8" i="13"/>
  <c r="CN2" i="13"/>
  <c r="CN25" i="13"/>
  <c r="CN3" i="13"/>
  <c r="CN27" i="13"/>
  <c r="CN32" i="13"/>
  <c r="CN14" i="13"/>
  <c r="CN4" i="13"/>
  <c r="CN17" i="13"/>
  <c r="CN21" i="13"/>
  <c r="CN6" i="13"/>
  <c r="CN29" i="13"/>
  <c r="CN16" i="13"/>
  <c r="CN15" i="13"/>
  <c r="CN18" i="13"/>
  <c r="CN28" i="13"/>
  <c r="CN34" i="13"/>
  <c r="CN22" i="13"/>
  <c r="CN30" i="13"/>
  <c r="CN33" i="13"/>
  <c r="CN37" i="13"/>
  <c r="CN38" i="13"/>
  <c r="CV20" i="13"/>
  <c r="CV35" i="13"/>
  <c r="CV36" i="13"/>
  <c r="CV10" i="13"/>
  <c r="CV23" i="13"/>
  <c r="CV5" i="13"/>
  <c r="CV13" i="13"/>
  <c r="CV7" i="13"/>
  <c r="CV9" i="13"/>
  <c r="CV26" i="13"/>
  <c r="CV24" i="13"/>
  <c r="CV19" i="13"/>
  <c r="CV31" i="13"/>
  <c r="CV12" i="13"/>
  <c r="CV11" i="13"/>
  <c r="CV8" i="13"/>
  <c r="CV2" i="13"/>
  <c r="CV25" i="13"/>
  <c r="CV3" i="13"/>
  <c r="CV27" i="13"/>
  <c r="CV32" i="13"/>
  <c r="CV14" i="13"/>
  <c r="CV4" i="13"/>
  <c r="CV17" i="13"/>
  <c r="CV21" i="13"/>
  <c r="CV6" i="13"/>
  <c r="CV29" i="13"/>
  <c r="CV16" i="13"/>
  <c r="CV15" i="13"/>
  <c r="CV18" i="13"/>
  <c r="CV28" i="13"/>
  <c r="CV34" i="13"/>
  <c r="CV22" i="13"/>
  <c r="CV30" i="13"/>
  <c r="CV33" i="13"/>
  <c r="CV37" i="13"/>
  <c r="CV38" i="13"/>
  <c r="DD20" i="13"/>
  <c r="DD35" i="13"/>
  <c r="DD36" i="13"/>
  <c r="DD10" i="13"/>
  <c r="DD23" i="13"/>
  <c r="DD5" i="13"/>
  <c r="DD13" i="13"/>
  <c r="DD7" i="13"/>
  <c r="DD9" i="13"/>
  <c r="DD26" i="13"/>
  <c r="DD24" i="13"/>
  <c r="DD19" i="13"/>
  <c r="DD31" i="13"/>
  <c r="DD12" i="13"/>
  <c r="DD11" i="13"/>
  <c r="DD8" i="13"/>
  <c r="DD2" i="13"/>
  <c r="DD25" i="13"/>
  <c r="DD3" i="13"/>
  <c r="DD27" i="13"/>
  <c r="DD32" i="13"/>
  <c r="DD14" i="13"/>
  <c r="DD4" i="13"/>
  <c r="DD17" i="13"/>
  <c r="DD21" i="13"/>
  <c r="DD6" i="13"/>
  <c r="DD29" i="13"/>
  <c r="DD16" i="13"/>
  <c r="DD15" i="13"/>
  <c r="DD18" i="13"/>
  <c r="DD28" i="13"/>
  <c r="DD34" i="13"/>
  <c r="DD22" i="13"/>
  <c r="DD30" i="13"/>
  <c r="DD33" i="13"/>
  <c r="DD37" i="13"/>
  <c r="DD38" i="13"/>
  <c r="DL20" i="13"/>
  <c r="DL35" i="13"/>
  <c r="DL36" i="13"/>
  <c r="DL10" i="13"/>
  <c r="DL23" i="13"/>
  <c r="DL5" i="13"/>
  <c r="DL13" i="13"/>
  <c r="DL7" i="13"/>
  <c r="DL9" i="13"/>
  <c r="DL26" i="13"/>
  <c r="DL24" i="13"/>
  <c r="DL19" i="13"/>
  <c r="DL31" i="13"/>
  <c r="DL12" i="13"/>
  <c r="DL11" i="13"/>
  <c r="DL8" i="13"/>
  <c r="DL2" i="13"/>
  <c r="DL25" i="13"/>
  <c r="DL3" i="13"/>
  <c r="DL27" i="13"/>
  <c r="DL32" i="13"/>
  <c r="DL14" i="13"/>
  <c r="DL4" i="13"/>
  <c r="DL17" i="13"/>
  <c r="DL21" i="13"/>
  <c r="DL6" i="13"/>
  <c r="DL29" i="13"/>
  <c r="DL16" i="13"/>
  <c r="DL15" i="13"/>
  <c r="DL18" i="13"/>
  <c r="DL28" i="13"/>
  <c r="DL34" i="13"/>
  <c r="DL22" i="13"/>
  <c r="DL30" i="13"/>
  <c r="DL33" i="13"/>
  <c r="DL37" i="13"/>
  <c r="DL38" i="13"/>
  <c r="DM38" i="13"/>
  <c r="D38" i="13"/>
  <c r="DM13" i="13"/>
  <c r="DM2" i="13"/>
  <c r="DM3" i="13"/>
  <c r="DM4" i="13"/>
  <c r="DM5" i="13"/>
  <c r="DM6" i="13"/>
  <c r="DM7" i="13"/>
  <c r="DM8" i="13"/>
  <c r="DM9" i="13"/>
  <c r="DM10" i="13"/>
  <c r="DM11" i="13"/>
  <c r="DM12" i="13"/>
  <c r="DM14" i="13"/>
  <c r="DM15" i="13"/>
  <c r="DM16" i="13"/>
  <c r="DM17" i="13"/>
  <c r="DM37" i="13"/>
  <c r="DM26" i="13"/>
  <c r="DM18" i="13"/>
  <c r="DM19" i="13"/>
  <c r="DM20" i="13"/>
  <c r="DM21" i="13"/>
  <c r="DM22" i="13"/>
  <c r="DM23" i="13"/>
  <c r="DM24" i="13"/>
  <c r="DM25" i="13"/>
  <c r="DM27" i="13"/>
  <c r="DM28" i="13"/>
  <c r="DM29" i="13"/>
  <c r="DM30" i="13"/>
  <c r="DM31" i="13"/>
  <c r="DM32" i="13"/>
  <c r="DM33" i="13"/>
  <c r="DM34" i="13"/>
  <c r="DM35" i="13"/>
  <c r="DM36" i="13"/>
  <c r="C35" i="13"/>
  <c r="C36" i="13"/>
  <c r="C10" i="13"/>
  <c r="C23" i="13"/>
  <c r="C5" i="13"/>
  <c r="C13" i="13"/>
  <c r="C7" i="13"/>
  <c r="C9" i="13"/>
  <c r="C26" i="13"/>
  <c r="C24" i="13"/>
  <c r="C19" i="13"/>
  <c r="C31" i="13"/>
  <c r="C12" i="13"/>
  <c r="C11" i="13"/>
  <c r="C8" i="13"/>
  <c r="C2" i="13"/>
  <c r="C25" i="13"/>
  <c r="C3" i="13"/>
  <c r="C27" i="13"/>
  <c r="C32" i="13"/>
  <c r="C14" i="13"/>
  <c r="C4" i="13"/>
  <c r="C17" i="13"/>
  <c r="C21" i="13"/>
  <c r="C6" i="13"/>
  <c r="C29" i="13"/>
  <c r="C16" i="13"/>
  <c r="C15" i="13"/>
  <c r="C18" i="13"/>
  <c r="C28" i="13"/>
  <c r="C34" i="13"/>
  <c r="C22" i="13"/>
  <c r="C30" i="13"/>
  <c r="C33" i="13"/>
  <c r="C37" i="13"/>
  <c r="C20" i="13"/>
  <c r="D6" i="13"/>
  <c r="D29" i="13"/>
  <c r="D16" i="13"/>
  <c r="D35" i="13"/>
  <c r="D36" i="13"/>
  <c r="D10" i="13"/>
  <c r="D23" i="13"/>
  <c r="D5" i="13"/>
  <c r="D13" i="13"/>
  <c r="D7" i="13"/>
  <c r="D9" i="13"/>
  <c r="D26" i="13"/>
  <c r="D24" i="13"/>
  <c r="D19" i="13"/>
  <c r="D31" i="13"/>
  <c r="D12" i="13"/>
  <c r="D11" i="13"/>
  <c r="D8" i="13"/>
  <c r="D2" i="13"/>
  <c r="D25" i="13"/>
  <c r="D3" i="13"/>
  <c r="D27" i="13"/>
  <c r="D32" i="13"/>
  <c r="D14" i="13"/>
  <c r="D4" i="13"/>
  <c r="D17" i="13"/>
  <c r="D21" i="13"/>
  <c r="D15" i="13"/>
  <c r="D18" i="13"/>
  <c r="D28" i="13"/>
  <c r="D34" i="13"/>
  <c r="D22" i="13"/>
  <c r="D30" i="13"/>
  <c r="D33" i="13"/>
  <c r="D37" i="13"/>
  <c r="D20" i="13"/>
  <c r="AK38" i="13"/>
  <c r="AL38" i="13"/>
  <c r="AM38" i="13"/>
  <c r="AN38" i="13"/>
  <c r="AO38" i="13"/>
  <c r="AP38" i="13"/>
  <c r="AQ38" i="13"/>
  <c r="DK38" i="13"/>
  <c r="DJ38" i="13"/>
  <c r="DI38" i="13"/>
  <c r="DH38" i="13"/>
  <c r="DG38" i="13"/>
  <c r="DF38" i="13"/>
  <c r="DE38" i="13"/>
  <c r="DC38" i="13"/>
  <c r="DB38" i="13"/>
  <c r="DA38" i="13"/>
  <c r="CZ38" i="13"/>
  <c r="CY38" i="13"/>
  <c r="CX38" i="13"/>
  <c r="CW38" i="13"/>
  <c r="CU38" i="13"/>
  <c r="CT38" i="13"/>
  <c r="CS38" i="13"/>
  <c r="CR38" i="13"/>
  <c r="CQ38" i="13"/>
  <c r="CP38" i="13"/>
  <c r="CO38" i="13"/>
  <c r="CM38" i="13"/>
  <c r="CL38" i="13"/>
  <c r="CK38" i="13"/>
  <c r="CJ38" i="13"/>
  <c r="CI38" i="13"/>
  <c r="CH38" i="13"/>
  <c r="CG38" i="13"/>
  <c r="CE38" i="13"/>
  <c r="CD38" i="13"/>
  <c r="CC38" i="13"/>
  <c r="CB38" i="13"/>
  <c r="CA38" i="13"/>
  <c r="BZ38" i="13"/>
  <c r="BY38" i="13"/>
  <c r="BW38" i="13"/>
  <c r="BV38" i="13"/>
  <c r="BU38" i="13"/>
  <c r="BT38" i="13"/>
  <c r="BS38" i="13"/>
  <c r="BR38" i="13"/>
  <c r="BQ38" i="13"/>
  <c r="BO38" i="13"/>
  <c r="BN38" i="13"/>
  <c r="BM38" i="13"/>
  <c r="BL38" i="13"/>
  <c r="BK38" i="13"/>
  <c r="BJ38" i="13"/>
  <c r="BI38" i="13"/>
  <c r="BG38" i="13"/>
  <c r="BF38" i="13"/>
  <c r="BE38" i="13"/>
  <c r="BD38" i="13"/>
  <c r="BC38" i="13"/>
  <c r="BB38" i="13"/>
  <c r="BA38" i="13"/>
  <c r="AY38" i="13"/>
  <c r="AX38" i="13"/>
  <c r="AW38" i="13"/>
  <c r="AV38" i="13"/>
  <c r="AU38" i="13"/>
  <c r="AT38" i="13"/>
  <c r="AS38" i="13"/>
  <c r="D33" i="12"/>
  <c r="D28" i="12"/>
  <c r="D27" i="12"/>
  <c r="D19" i="12"/>
  <c r="D34" i="12"/>
  <c r="D32" i="12"/>
  <c r="D8" i="12"/>
  <c r="D29" i="12"/>
  <c r="D25" i="12"/>
  <c r="D17" i="12"/>
  <c r="D11" i="12"/>
  <c r="D14" i="12"/>
  <c r="D16" i="12"/>
  <c r="D22" i="12"/>
  <c r="D6" i="12"/>
  <c r="D20" i="12"/>
  <c r="D31" i="12"/>
  <c r="D21" i="12"/>
  <c r="D26" i="12"/>
  <c r="D3" i="12"/>
  <c r="D30" i="12"/>
  <c r="D12" i="12"/>
  <c r="D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BJ35" i="12"/>
  <c r="BK35" i="12"/>
  <c r="BL35" i="12"/>
  <c r="BM35" i="12"/>
  <c r="BN35" i="12"/>
  <c r="BO35" i="12"/>
  <c r="BQ35" i="12"/>
  <c r="BR35" i="12"/>
  <c r="BS35" i="12"/>
  <c r="BT35" i="12"/>
  <c r="BU35" i="12"/>
  <c r="BV35" i="12"/>
  <c r="BW35" i="12"/>
  <c r="BX35" i="12"/>
  <c r="BY35" i="12"/>
  <c r="BZ35" i="12"/>
  <c r="CA35" i="12"/>
  <c r="CB35" i="12"/>
  <c r="CC35" i="12"/>
  <c r="CD35" i="12"/>
  <c r="CE35" i="12"/>
  <c r="CF35" i="12"/>
  <c r="CG35" i="12"/>
  <c r="CH35" i="12"/>
  <c r="CI35" i="12"/>
  <c r="CJ35" i="12"/>
  <c r="CK35" i="12"/>
  <c r="CL35" i="12"/>
  <c r="CM35" i="12"/>
  <c r="CN35" i="12"/>
  <c r="CO35" i="12"/>
  <c r="CP35" i="12"/>
  <c r="CQ35" i="12"/>
  <c r="CR35" i="12"/>
  <c r="DG35" i="12"/>
  <c r="DH35" i="12"/>
  <c r="DI35" i="12"/>
  <c r="DJ35" i="12"/>
  <c r="DK35" i="12"/>
  <c r="DL35" i="12"/>
  <c r="DM35" i="12"/>
  <c r="DN35" i="12"/>
  <c r="DO35" i="12"/>
  <c r="DP35" i="12"/>
  <c r="DQ35" i="12"/>
  <c r="DR35" i="12"/>
  <c r="DS35" i="12"/>
  <c r="DT35" i="12"/>
  <c r="E35" i="12"/>
  <c r="DU35" i="12"/>
  <c r="AI38" i="13"/>
  <c r="AH38" i="13"/>
  <c r="AG38" i="13"/>
  <c r="AF38" i="13"/>
  <c r="AE38" i="13"/>
  <c r="AD38" i="13"/>
  <c r="AC38" i="13"/>
  <c r="AA38" i="13"/>
  <c r="Z38" i="13"/>
  <c r="Y38" i="13"/>
  <c r="X38" i="13"/>
  <c r="W38" i="13"/>
  <c r="V38" i="13"/>
  <c r="U38" i="13"/>
  <c r="S38" i="13"/>
  <c r="R38" i="13"/>
  <c r="Q38" i="13"/>
  <c r="P38" i="13"/>
  <c r="O38" i="13"/>
  <c r="N38" i="13"/>
  <c r="M38" i="13"/>
  <c r="K38" i="13"/>
  <c r="J38" i="13"/>
  <c r="I38" i="13"/>
  <c r="H38" i="13"/>
  <c r="G38" i="13"/>
  <c r="F38" i="13"/>
  <c r="E38" i="13"/>
  <c r="BI102" i="1"/>
  <c r="BG102" i="1"/>
  <c r="BF102" i="1"/>
  <c r="BE102" i="1"/>
  <c r="BD102" i="1"/>
  <c r="BC102" i="1"/>
  <c r="BB102" i="1"/>
  <c r="BA102" i="1"/>
  <c r="AZ102" i="1"/>
  <c r="AY102" i="1"/>
  <c r="AX102" i="1"/>
  <c r="AV102" i="1"/>
  <c r="AU102" i="1"/>
  <c r="AT102" i="1"/>
  <c r="AS102" i="1"/>
  <c r="AR102" i="1"/>
  <c r="AQ102" i="1"/>
  <c r="AP102" i="1"/>
  <c r="AO102" i="1"/>
  <c r="AN102" i="1"/>
  <c r="AM102" i="1"/>
  <c r="AK102" i="1"/>
  <c r="AJ102" i="1"/>
  <c r="AI102" i="1"/>
  <c r="AH102" i="1"/>
  <c r="AG102" i="1"/>
  <c r="AF102" i="1"/>
  <c r="AE102" i="1"/>
  <c r="AD102" i="1"/>
  <c r="AC102" i="1"/>
  <c r="AB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M102" i="1"/>
  <c r="L102" i="1"/>
  <c r="K102" i="1"/>
  <c r="J102" i="1"/>
  <c r="I102" i="1"/>
  <c r="H102" i="1"/>
  <c r="G102" i="1"/>
  <c r="F102" i="1"/>
  <c r="BH101" i="1"/>
  <c r="AW101" i="1"/>
  <c r="AL101" i="1"/>
  <c r="AA101" i="1"/>
  <c r="P101" i="1"/>
  <c r="BH100" i="1"/>
  <c r="AW100" i="1"/>
  <c r="AL100" i="1"/>
  <c r="AA100" i="1"/>
  <c r="P100" i="1"/>
  <c r="BH99" i="1"/>
  <c r="AW99" i="1"/>
  <c r="AL99" i="1"/>
  <c r="AA99" i="1"/>
  <c r="P99" i="1"/>
  <c r="BH98" i="1"/>
  <c r="AW98" i="1"/>
  <c r="AL98" i="1"/>
  <c r="AA98" i="1"/>
  <c r="P98" i="1"/>
  <c r="BH97" i="1"/>
  <c r="AW97" i="1"/>
  <c r="AL97" i="1"/>
  <c r="AA97" i="1"/>
  <c r="P97" i="1"/>
  <c r="BH96" i="1"/>
  <c r="AW96" i="1"/>
  <c r="AL96" i="1"/>
  <c r="AA96" i="1"/>
  <c r="P96" i="1"/>
  <c r="BH95" i="1"/>
  <c r="AW95" i="1"/>
  <c r="AL95" i="1"/>
  <c r="AA95" i="1"/>
  <c r="P95" i="1"/>
  <c r="BH94" i="1"/>
  <c r="AW94" i="1"/>
  <c r="AL94" i="1"/>
  <c r="AA94" i="1"/>
  <c r="P94" i="1"/>
  <c r="BH93" i="1"/>
  <c r="AW93" i="1"/>
  <c r="AL93" i="1"/>
  <c r="AA93" i="1"/>
  <c r="P93" i="1"/>
  <c r="BH92" i="1"/>
  <c r="AW92" i="1"/>
  <c r="AL92" i="1"/>
  <c r="AA92" i="1"/>
  <c r="P92" i="1"/>
  <c r="BH91" i="1"/>
  <c r="AW91" i="1"/>
  <c r="AL91" i="1"/>
  <c r="AA91" i="1"/>
  <c r="P91" i="1"/>
  <c r="BH90" i="1"/>
  <c r="AW90" i="1"/>
  <c r="AL90" i="1"/>
  <c r="AA90" i="1"/>
  <c r="P90" i="1"/>
  <c r="BH89" i="1"/>
  <c r="AW89" i="1"/>
  <c r="AL89" i="1"/>
  <c r="AA89" i="1"/>
  <c r="P89" i="1"/>
  <c r="BH88" i="1"/>
  <c r="AW88" i="1"/>
  <c r="AL88" i="1"/>
  <c r="AA88" i="1"/>
  <c r="P88" i="1"/>
  <c r="BH87" i="1"/>
  <c r="AW87" i="1"/>
  <c r="AL87" i="1"/>
  <c r="AA87" i="1"/>
  <c r="P87" i="1"/>
  <c r="BH86" i="1"/>
  <c r="AW86" i="1"/>
  <c r="AL86" i="1"/>
  <c r="AA86" i="1"/>
  <c r="P86" i="1"/>
  <c r="BH85" i="1"/>
  <c r="AW85" i="1"/>
  <c r="AL85" i="1"/>
  <c r="AA85" i="1"/>
  <c r="P85" i="1"/>
  <c r="BH84" i="1"/>
  <c r="AW84" i="1"/>
  <c r="AL84" i="1"/>
  <c r="AA84" i="1"/>
  <c r="P84" i="1"/>
  <c r="BH83" i="1"/>
  <c r="AW83" i="1"/>
  <c r="AL83" i="1"/>
  <c r="AA83" i="1"/>
  <c r="P83" i="1"/>
  <c r="BH82" i="1"/>
  <c r="AW82" i="1"/>
  <c r="AL82" i="1"/>
  <c r="AA82" i="1"/>
  <c r="P82" i="1"/>
  <c r="BH81" i="1"/>
  <c r="AW81" i="1"/>
  <c r="AL81" i="1"/>
  <c r="AA81" i="1"/>
  <c r="P81" i="1"/>
  <c r="BH80" i="1"/>
  <c r="AW80" i="1"/>
  <c r="AL80" i="1"/>
  <c r="AA80" i="1"/>
  <c r="P80" i="1"/>
  <c r="BH79" i="1"/>
  <c r="AW79" i="1"/>
  <c r="AL79" i="1"/>
  <c r="AA79" i="1"/>
  <c r="P79" i="1"/>
  <c r="BH78" i="1"/>
  <c r="AW78" i="1"/>
  <c r="AL78" i="1"/>
  <c r="AA78" i="1"/>
  <c r="P78" i="1"/>
  <c r="BH77" i="1"/>
  <c r="AW77" i="1"/>
  <c r="AL77" i="1"/>
  <c r="AA77" i="1"/>
  <c r="P77" i="1"/>
  <c r="BH76" i="1"/>
  <c r="AW76" i="1"/>
  <c r="AL76" i="1"/>
  <c r="AA76" i="1"/>
  <c r="P76" i="1"/>
  <c r="BH75" i="1"/>
  <c r="AW75" i="1"/>
  <c r="AL75" i="1"/>
  <c r="AA75" i="1"/>
  <c r="P75" i="1"/>
  <c r="BH74" i="1"/>
  <c r="AW74" i="1"/>
  <c r="AL74" i="1"/>
  <c r="AA74" i="1"/>
  <c r="P74" i="1"/>
  <c r="BH73" i="1"/>
  <c r="AW73" i="1"/>
  <c r="AL73" i="1"/>
  <c r="AA73" i="1"/>
  <c r="P73" i="1"/>
  <c r="BH72" i="1"/>
  <c r="AW72" i="1"/>
  <c r="AL72" i="1"/>
  <c r="AA72" i="1"/>
  <c r="P72" i="1"/>
  <c r="BH71" i="1"/>
  <c r="AW71" i="1"/>
  <c r="AL71" i="1"/>
  <c r="AA71" i="1"/>
  <c r="P71" i="1"/>
  <c r="BH70" i="1"/>
  <c r="AW70" i="1"/>
  <c r="AL70" i="1"/>
  <c r="AA70" i="1"/>
  <c r="P70" i="1"/>
  <c r="BH69" i="1"/>
  <c r="AW69" i="1"/>
  <c r="AL69" i="1"/>
  <c r="AA69" i="1"/>
  <c r="P69" i="1"/>
  <c r="BH68" i="1"/>
  <c r="AW68" i="1"/>
  <c r="AL68" i="1"/>
  <c r="AA68" i="1"/>
  <c r="P68" i="1"/>
  <c r="BH67" i="1"/>
  <c r="AW67" i="1"/>
  <c r="AL67" i="1"/>
  <c r="AA67" i="1"/>
  <c r="P67" i="1"/>
  <c r="BH66" i="1"/>
  <c r="AW66" i="1"/>
  <c r="AL66" i="1"/>
  <c r="AA66" i="1"/>
  <c r="P66" i="1"/>
  <c r="BH65" i="1"/>
  <c r="AW65" i="1"/>
  <c r="AL65" i="1"/>
  <c r="AA65" i="1"/>
  <c r="P65" i="1"/>
  <c r="BH64" i="1"/>
  <c r="AW64" i="1"/>
  <c r="AL64" i="1"/>
  <c r="AA64" i="1"/>
  <c r="P64" i="1"/>
  <c r="BH63" i="1"/>
  <c r="AW63" i="1"/>
  <c r="AL63" i="1"/>
  <c r="AA63" i="1"/>
  <c r="P63" i="1"/>
  <c r="BH62" i="1"/>
  <c r="AW62" i="1"/>
  <c r="AL62" i="1"/>
  <c r="AA62" i="1"/>
  <c r="P62" i="1"/>
  <c r="BH61" i="1"/>
  <c r="AW61" i="1"/>
  <c r="AL61" i="1"/>
  <c r="AA61" i="1"/>
  <c r="P61" i="1"/>
  <c r="BH60" i="1"/>
  <c r="AW60" i="1"/>
  <c r="AL60" i="1"/>
  <c r="AA60" i="1"/>
  <c r="P60" i="1"/>
  <c r="BH59" i="1"/>
  <c r="AW59" i="1"/>
  <c r="AL59" i="1"/>
  <c r="AA59" i="1"/>
  <c r="P59" i="1"/>
  <c r="BH58" i="1"/>
  <c r="AW58" i="1"/>
  <c r="AL58" i="1"/>
  <c r="AA58" i="1"/>
  <c r="P58" i="1"/>
  <c r="BH57" i="1"/>
  <c r="AW57" i="1"/>
  <c r="AL57" i="1"/>
  <c r="AA57" i="1"/>
  <c r="P57" i="1"/>
  <c r="BH56" i="1"/>
  <c r="AW56" i="1"/>
  <c r="AL56" i="1"/>
  <c r="AA56" i="1"/>
  <c r="P56" i="1"/>
  <c r="BH55" i="1"/>
  <c r="AW55" i="1"/>
  <c r="AL55" i="1"/>
  <c r="AA55" i="1"/>
  <c r="P55" i="1"/>
  <c r="BH54" i="1"/>
  <c r="AW54" i="1"/>
  <c r="AL54" i="1"/>
  <c r="AA54" i="1"/>
  <c r="P54" i="1"/>
  <c r="BH53" i="1"/>
  <c r="AW53" i="1"/>
  <c r="AL53" i="1"/>
  <c r="AA53" i="1"/>
  <c r="P53" i="1"/>
  <c r="BH52" i="1"/>
  <c r="AW52" i="1"/>
  <c r="AL52" i="1"/>
  <c r="AA52" i="1"/>
  <c r="P52" i="1"/>
  <c r="BH51" i="1"/>
  <c r="AW51" i="1"/>
  <c r="AL51" i="1"/>
  <c r="AA51" i="1"/>
  <c r="P51" i="1"/>
  <c r="BH50" i="1"/>
  <c r="AW50" i="1"/>
  <c r="AL50" i="1"/>
  <c r="AA50" i="1"/>
  <c r="P50" i="1"/>
  <c r="BH49" i="1"/>
  <c r="AW49" i="1"/>
  <c r="AL49" i="1"/>
  <c r="AA49" i="1"/>
  <c r="P49" i="1"/>
  <c r="BH48" i="1"/>
  <c r="AW48" i="1"/>
  <c r="AL48" i="1"/>
  <c r="AA48" i="1"/>
  <c r="P48" i="1"/>
  <c r="BH47" i="1"/>
  <c r="AW47" i="1"/>
  <c r="AL47" i="1"/>
  <c r="AA47" i="1"/>
  <c r="P47" i="1"/>
  <c r="BH46" i="1"/>
  <c r="AW46" i="1"/>
  <c r="AL46" i="1"/>
  <c r="AA46" i="1"/>
  <c r="P46" i="1"/>
  <c r="BH45" i="1"/>
  <c r="AW45" i="1"/>
  <c r="AL45" i="1"/>
  <c r="AA45" i="1"/>
  <c r="P45" i="1"/>
  <c r="BH44" i="1"/>
  <c r="AW44" i="1"/>
  <c r="AL44" i="1"/>
  <c r="AA44" i="1"/>
  <c r="P44" i="1"/>
  <c r="BH43" i="1"/>
  <c r="AW43" i="1"/>
  <c r="AL43" i="1"/>
  <c r="AA43" i="1"/>
  <c r="P43" i="1"/>
  <c r="BH42" i="1"/>
  <c r="AW42" i="1"/>
  <c r="AL42" i="1"/>
  <c r="AA42" i="1"/>
  <c r="P42" i="1"/>
  <c r="BH41" i="1"/>
  <c r="AW41" i="1"/>
  <c r="AL41" i="1"/>
  <c r="AA41" i="1"/>
  <c r="P41" i="1"/>
  <c r="BH40" i="1"/>
  <c r="AW40" i="1"/>
  <c r="AL40" i="1"/>
  <c r="AA40" i="1"/>
  <c r="P40" i="1"/>
  <c r="BH39" i="1"/>
  <c r="AW39" i="1"/>
  <c r="AL39" i="1"/>
  <c r="AA39" i="1"/>
  <c r="P39" i="1"/>
  <c r="BH38" i="1"/>
  <c r="AW38" i="1"/>
  <c r="AL38" i="1"/>
  <c r="AA38" i="1"/>
  <c r="P38" i="1"/>
  <c r="BH37" i="1"/>
  <c r="AW37" i="1"/>
  <c r="AL37" i="1"/>
  <c r="AA37" i="1"/>
  <c r="P37" i="1"/>
  <c r="BH36" i="1"/>
  <c r="AW36" i="1"/>
  <c r="AL36" i="1"/>
  <c r="AA36" i="1"/>
  <c r="P36" i="1"/>
  <c r="BH35" i="1"/>
  <c r="AW35" i="1"/>
  <c r="AL35" i="1"/>
  <c r="AA35" i="1"/>
  <c r="P35" i="1"/>
  <c r="BH34" i="1"/>
  <c r="AW34" i="1"/>
  <c r="AL34" i="1"/>
  <c r="AA34" i="1"/>
  <c r="P34" i="1"/>
  <c r="BH33" i="1"/>
  <c r="AW33" i="1"/>
  <c r="AL33" i="1"/>
  <c r="AA33" i="1"/>
  <c r="P33" i="1"/>
  <c r="BH32" i="1"/>
  <c r="AW32" i="1"/>
  <c r="AL32" i="1"/>
  <c r="AA32" i="1"/>
  <c r="P32" i="1"/>
  <c r="BH31" i="1"/>
  <c r="AW31" i="1"/>
  <c r="AL31" i="1"/>
  <c r="AA31" i="1"/>
  <c r="P31" i="1"/>
  <c r="BH30" i="1"/>
  <c r="AW30" i="1"/>
  <c r="AL30" i="1"/>
  <c r="AA30" i="1"/>
  <c r="P30" i="1"/>
  <c r="BH29" i="1"/>
  <c r="AW29" i="1"/>
  <c r="AL29" i="1"/>
  <c r="AA29" i="1"/>
  <c r="P29" i="1"/>
  <c r="BH28" i="1"/>
  <c r="AW28" i="1"/>
  <c r="AL28" i="1"/>
  <c r="AA28" i="1"/>
  <c r="P28" i="1"/>
  <c r="BH27" i="1"/>
  <c r="AW27" i="1"/>
  <c r="AL27" i="1"/>
  <c r="AA27" i="1"/>
  <c r="P27" i="1"/>
  <c r="BH26" i="1"/>
  <c r="AW26" i="1"/>
  <c r="AL26" i="1"/>
  <c r="AA26" i="1"/>
  <c r="P26" i="1"/>
  <c r="BH25" i="1"/>
  <c r="AW25" i="1"/>
  <c r="AL25" i="1"/>
  <c r="AA25" i="1"/>
  <c r="P25" i="1"/>
  <c r="BH24" i="1"/>
  <c r="AW24" i="1"/>
  <c r="AL24" i="1"/>
  <c r="AA24" i="1"/>
  <c r="P24" i="1"/>
  <c r="BH23" i="1"/>
  <c r="AW23" i="1"/>
  <c r="AL23" i="1"/>
  <c r="AA23" i="1"/>
  <c r="P23" i="1"/>
  <c r="BH22" i="1"/>
  <c r="AW22" i="1"/>
  <c r="AL22" i="1"/>
  <c r="AA22" i="1"/>
  <c r="P22" i="1"/>
  <c r="BH21" i="1"/>
  <c r="AW21" i="1"/>
  <c r="AL21" i="1"/>
  <c r="AA21" i="1"/>
  <c r="P21" i="1"/>
  <c r="BH20" i="1"/>
  <c r="AW20" i="1"/>
  <c r="AL20" i="1"/>
  <c r="AA20" i="1"/>
  <c r="P20" i="1"/>
  <c r="BH19" i="1"/>
  <c r="AW19" i="1"/>
  <c r="AL19" i="1"/>
  <c r="AA19" i="1"/>
  <c r="P19" i="1"/>
  <c r="BH18" i="1"/>
  <c r="AW18" i="1"/>
  <c r="AL18" i="1"/>
  <c r="AA18" i="1"/>
  <c r="P18" i="1"/>
  <c r="BH17" i="1"/>
  <c r="AW17" i="1"/>
  <c r="AL17" i="1"/>
  <c r="AA17" i="1"/>
  <c r="P17" i="1"/>
  <c r="BH16" i="1"/>
  <c r="AW16" i="1"/>
  <c r="AL16" i="1"/>
  <c r="AA16" i="1"/>
  <c r="P16" i="1"/>
  <c r="BH15" i="1"/>
  <c r="AW15" i="1"/>
  <c r="AL15" i="1"/>
  <c r="AA15" i="1"/>
  <c r="P15" i="1"/>
  <c r="BH14" i="1"/>
  <c r="AW14" i="1"/>
  <c r="AL14" i="1"/>
  <c r="AA14" i="1"/>
  <c r="P14" i="1"/>
  <c r="BH13" i="1"/>
  <c r="AW13" i="1"/>
  <c r="AL13" i="1"/>
  <c r="AA13" i="1"/>
  <c r="P13" i="1"/>
  <c r="BH12" i="1"/>
  <c r="AW12" i="1"/>
  <c r="AL12" i="1"/>
  <c r="AA12" i="1"/>
  <c r="P12" i="1"/>
  <c r="BH11" i="1"/>
  <c r="AW11" i="1"/>
  <c r="AL11" i="1"/>
  <c r="AA11" i="1"/>
  <c r="P11" i="1"/>
  <c r="BH10" i="1"/>
  <c r="AW10" i="1"/>
  <c r="AL10" i="1"/>
  <c r="AA10" i="1"/>
  <c r="P10" i="1"/>
  <c r="BJ10" i="1"/>
  <c r="BL10" i="1"/>
  <c r="BH9" i="1"/>
  <c r="AW9" i="1"/>
  <c r="AL9" i="1"/>
  <c r="AA9" i="1"/>
  <c r="P9" i="1"/>
  <c r="BH8" i="1"/>
  <c r="AW8" i="1"/>
  <c r="AL8" i="1"/>
  <c r="AA8" i="1"/>
  <c r="P8" i="1"/>
  <c r="BJ8" i="1"/>
  <c r="BJ12" i="1"/>
  <c r="D12" i="1"/>
  <c r="BJ14" i="1"/>
  <c r="BJ16" i="1"/>
  <c r="BJ18" i="1"/>
  <c r="BJ20" i="1"/>
  <c r="BJ22" i="1"/>
  <c r="BJ24" i="1"/>
  <c r="BJ26" i="1"/>
  <c r="BJ28" i="1"/>
  <c r="BL28" i="1"/>
  <c r="BJ30" i="1"/>
  <c r="BJ32" i="1"/>
  <c r="BL32" i="1"/>
  <c r="BJ34" i="1"/>
  <c r="BL34" i="1"/>
  <c r="BJ36" i="1"/>
  <c r="BJ38" i="1"/>
  <c r="BL38" i="1"/>
  <c r="BJ40" i="1"/>
  <c r="BJ42" i="1"/>
  <c r="BJ44" i="1"/>
  <c r="BL44" i="1"/>
  <c r="BJ46" i="1"/>
  <c r="BJ48" i="1"/>
  <c r="BJ50" i="1"/>
  <c r="BJ52" i="1"/>
  <c r="BJ54" i="1"/>
  <c r="BJ56" i="1"/>
  <c r="BJ58" i="1"/>
  <c r="BJ60" i="1"/>
  <c r="BL60" i="1"/>
  <c r="BJ62" i="1"/>
  <c r="BJ64" i="1"/>
  <c r="BL64" i="1"/>
  <c r="BJ66" i="1"/>
  <c r="BL66" i="1"/>
  <c r="BJ68" i="1"/>
  <c r="BL68" i="1"/>
  <c r="BJ70" i="1"/>
  <c r="BJ72" i="1"/>
  <c r="BL72" i="1"/>
  <c r="BJ74" i="1"/>
  <c r="BJ76" i="1"/>
  <c r="BJ78" i="1"/>
  <c r="BJ80" i="1"/>
  <c r="BJ82" i="1"/>
  <c r="BJ84" i="1"/>
  <c r="BJ86" i="1"/>
  <c r="BJ88" i="1"/>
  <c r="BJ90" i="1"/>
  <c r="BJ92" i="1"/>
  <c r="BJ94" i="1"/>
  <c r="BJ96" i="1"/>
  <c r="BL96" i="1"/>
  <c r="BJ98" i="1"/>
  <c r="BJ100" i="1"/>
  <c r="D100" i="1"/>
  <c r="BJ9" i="1"/>
  <c r="D9" i="1"/>
  <c r="BJ11" i="1"/>
  <c r="BL11" i="1"/>
  <c r="BJ13" i="1"/>
  <c r="D13" i="1"/>
  <c r="BJ15" i="1"/>
  <c r="BJ17" i="1"/>
  <c r="D17" i="1"/>
  <c r="BJ19" i="1"/>
  <c r="D19" i="1"/>
  <c r="BJ21" i="1"/>
  <c r="D21" i="1"/>
  <c r="BJ23" i="1"/>
  <c r="D23" i="1"/>
  <c r="BJ25" i="1"/>
  <c r="D25" i="1"/>
  <c r="BJ27" i="1"/>
  <c r="BJ29" i="1"/>
  <c r="D29" i="1"/>
  <c r="BJ31" i="1"/>
  <c r="D31" i="1"/>
  <c r="BJ33" i="1"/>
  <c r="D33" i="1"/>
  <c r="BJ35" i="1"/>
  <c r="D35" i="1"/>
  <c r="BJ37" i="1"/>
  <c r="D37" i="1"/>
  <c r="BJ39" i="1"/>
  <c r="D39" i="1"/>
  <c r="BJ41" i="1"/>
  <c r="BJ43" i="1"/>
  <c r="BL43" i="1"/>
  <c r="BJ45" i="1"/>
  <c r="D45" i="1"/>
  <c r="BJ47" i="1"/>
  <c r="D47" i="1"/>
  <c r="BJ49" i="1"/>
  <c r="D49" i="1"/>
  <c r="BJ51" i="1"/>
  <c r="BL51" i="1"/>
  <c r="BJ53" i="1"/>
  <c r="D53" i="1"/>
  <c r="BJ55" i="1"/>
  <c r="D55" i="1"/>
  <c r="BJ57" i="1"/>
  <c r="D57" i="1"/>
  <c r="BJ59" i="1"/>
  <c r="BJ61" i="1"/>
  <c r="D61" i="1"/>
  <c r="BJ63" i="1"/>
  <c r="BJ65" i="1"/>
  <c r="D65" i="1"/>
  <c r="BJ67" i="1"/>
  <c r="D67" i="1"/>
  <c r="BJ69" i="1"/>
  <c r="D69" i="1"/>
  <c r="BJ71" i="1"/>
  <c r="BJ73" i="1"/>
  <c r="D73" i="1"/>
  <c r="BJ75" i="1"/>
  <c r="D75" i="1"/>
  <c r="BJ77" i="1"/>
  <c r="D77" i="1"/>
  <c r="BJ79" i="1"/>
  <c r="BL79" i="1"/>
  <c r="BJ81" i="1"/>
  <c r="BJ83" i="1"/>
  <c r="D83" i="1"/>
  <c r="BJ85" i="1"/>
  <c r="D85" i="1"/>
  <c r="BJ87" i="1"/>
  <c r="D87" i="1"/>
  <c r="BJ89" i="1"/>
  <c r="D89" i="1"/>
  <c r="BJ91" i="1"/>
  <c r="D91" i="1"/>
  <c r="BJ93" i="1"/>
  <c r="D93" i="1"/>
  <c r="BJ95" i="1"/>
  <c r="BJ97" i="1"/>
  <c r="BJ99" i="1"/>
  <c r="D99" i="1"/>
  <c r="BJ101" i="1"/>
  <c r="D101" i="1"/>
  <c r="D11" i="1"/>
  <c r="D15" i="1"/>
  <c r="D36" i="1"/>
  <c r="D41" i="1"/>
  <c r="D43" i="1"/>
  <c r="D51" i="1"/>
  <c r="D63" i="1"/>
  <c r="D71" i="1"/>
  <c r="D79" i="1"/>
  <c r="D81" i="1"/>
  <c r="D97" i="1"/>
  <c r="BL20" i="1"/>
  <c r="BL22" i="1"/>
  <c r="BL24" i="1"/>
  <c r="BL26" i="1"/>
  <c r="BL31" i="1"/>
  <c r="BL36" i="1"/>
  <c r="BL46" i="1"/>
  <c r="BL56" i="1"/>
  <c r="BL58" i="1"/>
  <c r="BL63" i="1"/>
  <c r="BL71" i="1"/>
  <c r="BL74" i="1"/>
  <c r="BL84" i="1"/>
  <c r="BL86" i="1"/>
  <c r="BL92" i="1"/>
  <c r="BL94" i="1"/>
  <c r="BL14" i="1"/>
  <c r="BL16" i="1"/>
  <c r="BL18" i="1"/>
  <c r="D27" i="1"/>
  <c r="BL30" i="1"/>
  <c r="BL40" i="1"/>
  <c r="BL42" i="1"/>
  <c r="BL48" i="1"/>
  <c r="BL50" i="1"/>
  <c r="D52" i="1"/>
  <c r="BL54" i="1"/>
  <c r="D59" i="1"/>
  <c r="BL62" i="1"/>
  <c r="BL70" i="1"/>
  <c r="BL76" i="1"/>
  <c r="BL78" i="1"/>
  <c r="D80" i="1"/>
  <c r="BL82" i="1"/>
  <c r="BL88" i="1"/>
  <c r="BL90" i="1"/>
  <c r="D95" i="1"/>
  <c r="BL98" i="1"/>
  <c r="BH7" i="1"/>
  <c r="AW7" i="1"/>
  <c r="AL7" i="1"/>
  <c r="AA7" i="1"/>
  <c r="P7" i="1"/>
  <c r="BH6" i="1"/>
  <c r="AW6" i="1"/>
  <c r="AL6" i="1"/>
  <c r="AA6" i="1"/>
  <c r="P6" i="1"/>
  <c r="BH5" i="1"/>
  <c r="AW5" i="1"/>
  <c r="AL5" i="1"/>
  <c r="AA5" i="1"/>
  <c r="P5" i="1"/>
  <c r="BH4" i="1"/>
  <c r="AW4" i="1"/>
  <c r="AL4" i="1"/>
  <c r="AA4" i="1"/>
  <c r="P4" i="1"/>
  <c r="BJ4" i="1"/>
  <c r="BL4" i="1"/>
  <c r="BH3" i="1"/>
  <c r="AW3" i="1"/>
  <c r="AL3" i="1"/>
  <c r="AA3" i="1"/>
  <c r="P3" i="1"/>
  <c r="BH2" i="1"/>
  <c r="AW2" i="1"/>
  <c r="AL2" i="1"/>
  <c r="AA2" i="1"/>
  <c r="P2" i="1"/>
  <c r="BJ2" i="1"/>
  <c r="BL83" i="1"/>
  <c r="BL12" i="1"/>
  <c r="BL91" i="1"/>
  <c r="BL55" i="1"/>
  <c r="BL19" i="1"/>
  <c r="AL102" i="1"/>
  <c r="AL103" i="1"/>
  <c r="BH102" i="1"/>
  <c r="BH103" i="1"/>
  <c r="BJ6" i="1"/>
  <c r="BJ3" i="1"/>
  <c r="D3" i="1"/>
  <c r="BJ5" i="1"/>
  <c r="D5" i="1"/>
  <c r="BJ7" i="1"/>
  <c r="E5" i="1"/>
  <c r="D7" i="1"/>
  <c r="BL6" i="1"/>
  <c r="BL100" i="1"/>
  <c r="BL87" i="1"/>
  <c r="BL80" i="1"/>
  <c r="BL67" i="1"/>
  <c r="BL47" i="1"/>
  <c r="BL35" i="1"/>
  <c r="AA102" i="1"/>
  <c r="AA103" i="1"/>
  <c r="AW102" i="1"/>
  <c r="AW103" i="1"/>
  <c r="BL95" i="1"/>
  <c r="BL75" i="1"/>
  <c r="BL59" i="1"/>
  <c r="BL52" i="1"/>
  <c r="BL39" i="1"/>
  <c r="BL27" i="1"/>
  <c r="P102" i="1"/>
  <c r="P103" i="1"/>
  <c r="BJ103" i="1"/>
  <c r="BJ102" i="1"/>
  <c r="BK100" i="1"/>
  <c r="BK97" i="1"/>
  <c r="BK95" i="1"/>
  <c r="BK89" i="1"/>
  <c r="BK87" i="1"/>
  <c r="BK81" i="1"/>
  <c r="E80" i="1"/>
  <c r="BK76" i="1"/>
  <c r="BK74" i="1"/>
  <c r="BK68" i="1"/>
  <c r="BK66" i="1"/>
  <c r="BK60" i="1"/>
  <c r="BK58" i="1"/>
  <c r="BK52" i="1"/>
  <c r="BK49" i="1"/>
  <c r="BK47" i="1"/>
  <c r="BK41" i="1"/>
  <c r="BK39" i="1"/>
  <c r="BK35" i="1"/>
  <c r="BK29" i="1"/>
  <c r="BK27" i="1"/>
  <c r="BK23" i="1"/>
  <c r="BK17" i="1"/>
  <c r="BK13" i="1"/>
  <c r="BK10" i="1"/>
  <c r="BK99" i="1"/>
  <c r="BK93" i="1"/>
  <c r="BK91" i="1"/>
  <c r="BK85" i="1"/>
  <c r="BK83" i="1"/>
  <c r="BK79" i="1"/>
  <c r="BK73" i="1"/>
  <c r="BK71" i="1"/>
  <c r="BK65" i="1"/>
  <c r="BK63" i="1"/>
  <c r="BK57" i="1"/>
  <c r="BK55" i="1"/>
  <c r="BK51" i="1"/>
  <c r="BK45" i="1"/>
  <c r="BK43" i="1"/>
  <c r="BK37" i="1"/>
  <c r="E36" i="1"/>
  <c r="BK32" i="1"/>
  <c r="BK30" i="1"/>
  <c r="BK24" i="1"/>
  <c r="BK20" i="1"/>
  <c r="BK18" i="1"/>
  <c r="BK14" i="1"/>
  <c r="BK9" i="1"/>
  <c r="E17" i="1"/>
  <c r="E35" i="1"/>
  <c r="E49" i="1"/>
  <c r="E67" i="1"/>
  <c r="E81" i="1"/>
  <c r="E97" i="1"/>
  <c r="E15" i="1"/>
  <c r="E31" i="1"/>
  <c r="E45" i="1"/>
  <c r="E63" i="1"/>
  <c r="E79" i="1"/>
  <c r="E93" i="1"/>
  <c r="BK4" i="1"/>
  <c r="E23" i="1"/>
  <c r="E39" i="1"/>
  <c r="E53" i="1"/>
  <c r="E69" i="1"/>
  <c r="E87" i="1"/>
  <c r="E101" i="1"/>
  <c r="E19" i="1"/>
  <c r="E33" i="1"/>
  <c r="E51" i="1"/>
  <c r="E65" i="1"/>
  <c r="E83" i="1"/>
  <c r="E99" i="1"/>
  <c r="BK7" i="1"/>
  <c r="BK6" i="1"/>
  <c r="BK3" i="1"/>
  <c r="BK2" i="1"/>
  <c r="BL102" i="1"/>
  <c r="D102" i="1"/>
  <c r="BL101" i="1"/>
  <c r="D2" i="1"/>
  <c r="E2" i="1"/>
  <c r="D4" i="1"/>
  <c r="E4" i="1"/>
  <c r="BL3" i="1"/>
  <c r="D6" i="1"/>
  <c r="E6" i="1"/>
  <c r="BL5" i="1"/>
  <c r="D14" i="1"/>
  <c r="E14" i="1"/>
  <c r="BL13" i="1"/>
  <c r="D20" i="1"/>
  <c r="E20" i="1"/>
  <c r="D30" i="1"/>
  <c r="E30" i="1"/>
  <c r="BL29" i="1"/>
  <c r="D44" i="1"/>
  <c r="E44" i="1"/>
  <c r="D54" i="1"/>
  <c r="E54" i="1"/>
  <c r="BL53" i="1"/>
  <c r="D62" i="1"/>
  <c r="E62" i="1"/>
  <c r="BL61" i="1"/>
  <c r="D70" i="1"/>
  <c r="E70" i="1"/>
  <c r="BL69" i="1"/>
  <c r="D78" i="1"/>
  <c r="E78" i="1"/>
  <c r="BL77" i="1"/>
  <c r="D84" i="1"/>
  <c r="E84" i="1"/>
  <c r="D92" i="1"/>
  <c r="E92" i="1"/>
  <c r="D22" i="1"/>
  <c r="E22" i="1"/>
  <c r="BL21" i="1"/>
  <c r="D28" i="1"/>
  <c r="E28" i="1"/>
  <c r="D38" i="1"/>
  <c r="E38" i="1"/>
  <c r="BL37" i="1"/>
  <c r="D46" i="1"/>
  <c r="E46" i="1"/>
  <c r="BL45" i="1"/>
  <c r="D60" i="1"/>
  <c r="E60" i="1"/>
  <c r="D68" i="1"/>
  <c r="E68" i="1"/>
  <c r="D76" i="1"/>
  <c r="E76" i="1"/>
  <c r="D86" i="1"/>
  <c r="E86" i="1"/>
  <c r="BL85" i="1"/>
  <c r="D94" i="1"/>
  <c r="E94" i="1"/>
  <c r="BL93" i="1"/>
  <c r="D18" i="1"/>
  <c r="E18" i="1"/>
  <c r="BL17" i="1"/>
  <c r="D24" i="1"/>
  <c r="E24" i="1"/>
  <c r="BL23" i="1"/>
  <c r="D32" i="1"/>
  <c r="E32" i="1"/>
  <c r="D42" i="1"/>
  <c r="E42" i="1"/>
  <c r="BL41" i="1"/>
  <c r="D50" i="1"/>
  <c r="E50" i="1"/>
  <c r="BL49" i="1"/>
  <c r="D56" i="1"/>
  <c r="E56" i="1"/>
  <c r="D64" i="1"/>
  <c r="E64" i="1"/>
  <c r="D72" i="1"/>
  <c r="E72" i="1"/>
  <c r="D82" i="1"/>
  <c r="E82" i="1"/>
  <c r="BL81" i="1"/>
  <c r="D90" i="1"/>
  <c r="E90" i="1"/>
  <c r="BL89" i="1"/>
  <c r="D98" i="1"/>
  <c r="E98" i="1"/>
  <c r="BL97" i="1"/>
  <c r="D10" i="1"/>
  <c r="E10" i="1"/>
  <c r="BL9" i="1"/>
  <c r="D16" i="1"/>
  <c r="E16" i="1"/>
  <c r="BL15" i="1"/>
  <c r="D26" i="1"/>
  <c r="E26" i="1"/>
  <c r="BL25" i="1"/>
  <c r="D34" i="1"/>
  <c r="E34" i="1"/>
  <c r="BL33" i="1"/>
  <c r="D40" i="1"/>
  <c r="E40" i="1"/>
  <c r="D48" i="1"/>
  <c r="E48" i="1"/>
  <c r="D58" i="1"/>
  <c r="E58" i="1"/>
  <c r="BL57" i="1"/>
  <c r="D66" i="1"/>
  <c r="E66" i="1"/>
  <c r="BL65" i="1"/>
  <c r="D74" i="1"/>
  <c r="E74" i="1"/>
  <c r="BL73" i="1"/>
  <c r="D88" i="1"/>
  <c r="E88" i="1"/>
  <c r="D96" i="1"/>
  <c r="E96" i="1"/>
  <c r="E7" i="1"/>
  <c r="E3" i="1"/>
  <c r="E91" i="1"/>
  <c r="E77" i="1"/>
  <c r="E73" i="1"/>
  <c r="E61" i="1"/>
  <c r="E25" i="1"/>
  <c r="E21" i="1"/>
  <c r="E12" i="1"/>
  <c r="BK101" i="1"/>
  <c r="E100" i="1"/>
  <c r="BK96" i="1"/>
  <c r="BK94" i="1"/>
  <c r="BK88" i="1"/>
  <c r="BK86" i="1"/>
  <c r="BK80" i="1"/>
  <c r="BK77" i="1"/>
  <c r="BK75" i="1"/>
  <c r="BK69" i="1"/>
  <c r="BK67" i="1"/>
  <c r="BK61" i="1"/>
  <c r="BK59" i="1"/>
  <c r="BK53" i="1"/>
  <c r="E52" i="1"/>
  <c r="BK48" i="1"/>
  <c r="BK46" i="1"/>
  <c r="BK40" i="1"/>
  <c r="BK38" i="1"/>
  <c r="BK34" i="1"/>
  <c r="BK28" i="1"/>
  <c r="BK26" i="1"/>
  <c r="BK22" i="1"/>
  <c r="BK16" i="1"/>
  <c r="BK11" i="1"/>
  <c r="BK98" i="1"/>
  <c r="BK92" i="1"/>
  <c r="BK90" i="1"/>
  <c r="BK84" i="1"/>
  <c r="BK82" i="1"/>
  <c r="BK78" i="1"/>
  <c r="BK72" i="1"/>
  <c r="BK70" i="1"/>
  <c r="BK64" i="1"/>
  <c r="BK62" i="1"/>
  <c r="BK56" i="1"/>
  <c r="BK54" i="1"/>
  <c r="BK50" i="1"/>
  <c r="BK44" i="1"/>
  <c r="BK42" i="1"/>
  <c r="BK36" i="1"/>
  <c r="BK33" i="1"/>
  <c r="BK31" i="1"/>
  <c r="BK25" i="1"/>
  <c r="BK21" i="1"/>
  <c r="BK19" i="1"/>
  <c r="BK15" i="1"/>
  <c r="BK12" i="1"/>
  <c r="E11" i="1"/>
  <c r="E27" i="1"/>
  <c r="E41" i="1"/>
  <c r="E59" i="1"/>
  <c r="E9" i="1"/>
  <c r="E37" i="1"/>
  <c r="E55" i="1"/>
  <c r="E71" i="1"/>
  <c r="BK5" i="1"/>
  <c r="BL2" i="1"/>
  <c r="E13" i="1"/>
  <c r="E29" i="1"/>
  <c r="E47" i="1"/>
  <c r="E95" i="1"/>
  <c r="E43" i="1"/>
  <c r="E57" i="1"/>
  <c r="E89" i="1"/>
  <c r="E85" i="1"/>
  <c r="E75" i="1"/>
  <c r="BL8" i="1"/>
  <c r="D8" i="1"/>
  <c r="E8" i="1"/>
  <c r="BK8" i="1"/>
  <c r="BL7" i="1"/>
  <c r="BL99" i="1"/>
  <c r="BI105" i="5"/>
  <c r="BG105" i="5"/>
  <c r="BF105" i="5"/>
  <c r="BE105" i="5"/>
  <c r="BD105" i="5"/>
  <c r="BC105" i="5"/>
  <c r="BB105" i="5"/>
  <c r="BA105" i="5"/>
  <c r="AZ105" i="5"/>
  <c r="AY105" i="5"/>
  <c r="AX105" i="5"/>
  <c r="AV105" i="5"/>
  <c r="AU105" i="5"/>
  <c r="AT105" i="5"/>
  <c r="AS105" i="5"/>
  <c r="AR105" i="5"/>
  <c r="AQ105" i="5"/>
  <c r="AP105" i="5"/>
  <c r="AO105" i="5"/>
  <c r="AN105" i="5"/>
  <c r="AM105" i="5"/>
  <c r="AK105" i="5"/>
  <c r="AJ105" i="5"/>
  <c r="AI105" i="5"/>
  <c r="AH105" i="5"/>
  <c r="AG105" i="5"/>
  <c r="AF105" i="5"/>
  <c r="AE105" i="5"/>
  <c r="AD105" i="5"/>
  <c r="AC105" i="5"/>
  <c r="AB105" i="5"/>
  <c r="Z105" i="5"/>
  <c r="Y105" i="5"/>
  <c r="X105" i="5"/>
  <c r="W105" i="5"/>
  <c r="V105" i="5"/>
  <c r="U105" i="5"/>
  <c r="T105" i="5"/>
  <c r="S105" i="5"/>
  <c r="R105" i="5"/>
  <c r="Q105" i="5"/>
  <c r="O105" i="5"/>
  <c r="N105" i="5"/>
  <c r="M105" i="5"/>
  <c r="L105" i="5"/>
  <c r="K105" i="5"/>
  <c r="J105" i="5"/>
  <c r="I105" i="5"/>
  <c r="H105" i="5"/>
  <c r="G105" i="5"/>
  <c r="F105" i="5"/>
  <c r="BH104" i="5"/>
  <c r="AW104" i="5"/>
  <c r="AL104" i="5"/>
  <c r="AA104" i="5"/>
  <c r="P104" i="5"/>
  <c r="BH103" i="5"/>
  <c r="AW103" i="5"/>
  <c r="AL103" i="5"/>
  <c r="AA103" i="5"/>
  <c r="P103" i="5"/>
  <c r="BH102" i="5"/>
  <c r="AW102" i="5"/>
  <c r="AL102" i="5"/>
  <c r="AA102" i="5"/>
  <c r="P102" i="5"/>
  <c r="BH101" i="5"/>
  <c r="AW101" i="5"/>
  <c r="AL101" i="5"/>
  <c r="AA101" i="5"/>
  <c r="P101" i="5"/>
  <c r="BH100" i="5"/>
  <c r="AW100" i="5"/>
  <c r="AL100" i="5"/>
  <c r="AA100" i="5"/>
  <c r="P100" i="5"/>
  <c r="BH99" i="5"/>
  <c r="AW99" i="5"/>
  <c r="AL99" i="5"/>
  <c r="AA99" i="5"/>
  <c r="P99" i="5"/>
  <c r="BH98" i="5"/>
  <c r="AW98" i="5"/>
  <c r="AL98" i="5"/>
  <c r="AA98" i="5"/>
  <c r="P98" i="5"/>
  <c r="BH97" i="5"/>
  <c r="AW97" i="5"/>
  <c r="AL97" i="5"/>
  <c r="AA97" i="5"/>
  <c r="P97" i="5"/>
  <c r="BH96" i="5"/>
  <c r="AW96" i="5"/>
  <c r="AL96" i="5"/>
  <c r="AA96" i="5"/>
  <c r="P96" i="5"/>
  <c r="BH95" i="5"/>
  <c r="AW95" i="5"/>
  <c r="AL95" i="5"/>
  <c r="AA95" i="5"/>
  <c r="P95" i="5"/>
  <c r="BH94" i="5"/>
  <c r="AW94" i="5"/>
  <c r="AL94" i="5"/>
  <c r="AA94" i="5"/>
  <c r="P94" i="5"/>
  <c r="BH93" i="5"/>
  <c r="AW93" i="5"/>
  <c r="AL93" i="5"/>
  <c r="AA93" i="5"/>
  <c r="P93" i="5"/>
  <c r="BH92" i="5"/>
  <c r="AW92" i="5"/>
  <c r="AL92" i="5"/>
  <c r="AA92" i="5"/>
  <c r="P92" i="5"/>
  <c r="BH91" i="5"/>
  <c r="AW91" i="5"/>
  <c r="AL91" i="5"/>
  <c r="AA91" i="5"/>
  <c r="P91" i="5"/>
  <c r="BH90" i="5"/>
  <c r="AW90" i="5"/>
  <c r="AL90" i="5"/>
  <c r="AA90" i="5"/>
  <c r="P90" i="5"/>
  <c r="BH89" i="5"/>
  <c r="AW89" i="5"/>
  <c r="AL89" i="5"/>
  <c r="AA89" i="5"/>
  <c r="P89" i="5"/>
  <c r="BH88" i="5"/>
  <c r="AW88" i="5"/>
  <c r="AL88" i="5"/>
  <c r="AA88" i="5"/>
  <c r="P88" i="5"/>
  <c r="BH87" i="5"/>
  <c r="AW87" i="5"/>
  <c r="AL87" i="5"/>
  <c r="AA87" i="5"/>
  <c r="P87" i="5"/>
  <c r="BH86" i="5"/>
  <c r="AW86" i="5"/>
  <c r="AL86" i="5"/>
  <c r="AA86" i="5"/>
  <c r="P86" i="5"/>
  <c r="BH85" i="5"/>
  <c r="AW85" i="5"/>
  <c r="AL85" i="5"/>
  <c r="AA85" i="5"/>
  <c r="P85" i="5"/>
  <c r="BH84" i="5"/>
  <c r="AW84" i="5"/>
  <c r="AL84" i="5"/>
  <c r="AA84" i="5"/>
  <c r="P84" i="5"/>
  <c r="BH83" i="5"/>
  <c r="AW83" i="5"/>
  <c r="AL83" i="5"/>
  <c r="AA83" i="5"/>
  <c r="P83" i="5"/>
  <c r="BH82" i="5"/>
  <c r="AW82" i="5"/>
  <c r="AL82" i="5"/>
  <c r="AA82" i="5"/>
  <c r="P82" i="5"/>
  <c r="BH81" i="5"/>
  <c r="AW81" i="5"/>
  <c r="AL81" i="5"/>
  <c r="AA81" i="5"/>
  <c r="P81" i="5"/>
  <c r="BH80" i="5"/>
  <c r="AW80" i="5"/>
  <c r="AL80" i="5"/>
  <c r="AA80" i="5"/>
  <c r="P80" i="5"/>
  <c r="BH79" i="5"/>
  <c r="AW79" i="5"/>
  <c r="AL79" i="5"/>
  <c r="AA79" i="5"/>
  <c r="P79" i="5"/>
  <c r="BH78" i="5"/>
  <c r="AW78" i="5"/>
  <c r="AL78" i="5"/>
  <c r="AA78" i="5"/>
  <c r="P78" i="5"/>
  <c r="BH77" i="5"/>
  <c r="AW77" i="5"/>
  <c r="AL77" i="5"/>
  <c r="AA77" i="5"/>
  <c r="P77" i="5"/>
  <c r="BH76" i="5"/>
  <c r="AW76" i="5"/>
  <c r="AL76" i="5"/>
  <c r="AA76" i="5"/>
  <c r="P76" i="5"/>
  <c r="BH75" i="5"/>
  <c r="AW75" i="5"/>
  <c r="AL75" i="5"/>
  <c r="AA75" i="5"/>
  <c r="P75" i="5"/>
  <c r="BH74" i="5"/>
  <c r="AW74" i="5"/>
  <c r="AL74" i="5"/>
  <c r="AA74" i="5"/>
  <c r="P74" i="5"/>
  <c r="BH73" i="5"/>
  <c r="AW73" i="5"/>
  <c r="AL73" i="5"/>
  <c r="AA73" i="5"/>
  <c r="P73" i="5"/>
  <c r="BH72" i="5"/>
  <c r="AW72" i="5"/>
  <c r="AL72" i="5"/>
  <c r="AA72" i="5"/>
  <c r="P72" i="5"/>
  <c r="BH71" i="5"/>
  <c r="AW71" i="5"/>
  <c r="AL71" i="5"/>
  <c r="AA71" i="5"/>
  <c r="P71" i="5"/>
  <c r="BH70" i="5"/>
  <c r="AW70" i="5"/>
  <c r="AL70" i="5"/>
  <c r="AA70" i="5"/>
  <c r="P70" i="5"/>
  <c r="BH69" i="5"/>
  <c r="AW69" i="5"/>
  <c r="AL69" i="5"/>
  <c r="AA69" i="5"/>
  <c r="P69" i="5"/>
  <c r="BH68" i="5"/>
  <c r="AW68" i="5"/>
  <c r="AL68" i="5"/>
  <c r="AA68" i="5"/>
  <c r="P68" i="5"/>
  <c r="BH67" i="5"/>
  <c r="AW67" i="5"/>
  <c r="AL67" i="5"/>
  <c r="AA67" i="5"/>
  <c r="P67" i="5"/>
  <c r="BH66" i="5"/>
  <c r="AW66" i="5"/>
  <c r="AL66" i="5"/>
  <c r="AA66" i="5"/>
  <c r="P66" i="5"/>
  <c r="BH65" i="5"/>
  <c r="AW65" i="5"/>
  <c r="AL65" i="5"/>
  <c r="AA65" i="5"/>
  <c r="P65" i="5"/>
  <c r="BH64" i="5"/>
  <c r="AW64" i="5"/>
  <c r="AL64" i="5"/>
  <c r="AA64" i="5"/>
  <c r="P64" i="5"/>
  <c r="BH63" i="5"/>
  <c r="AW63" i="5"/>
  <c r="AL63" i="5"/>
  <c r="AA63" i="5"/>
  <c r="P63" i="5"/>
  <c r="BH62" i="5"/>
  <c r="AW62" i="5"/>
  <c r="AL62" i="5"/>
  <c r="AA62" i="5"/>
  <c r="P62" i="5"/>
  <c r="BH61" i="5"/>
  <c r="AW61" i="5"/>
  <c r="AL61" i="5"/>
  <c r="AA61" i="5"/>
  <c r="P61" i="5"/>
  <c r="BH60" i="5"/>
  <c r="AW60" i="5"/>
  <c r="AL60" i="5"/>
  <c r="AA60" i="5"/>
  <c r="P60" i="5"/>
  <c r="BH59" i="5"/>
  <c r="AW59" i="5"/>
  <c r="AL59" i="5"/>
  <c r="AA59" i="5"/>
  <c r="P59" i="5"/>
  <c r="BH58" i="5"/>
  <c r="AW58" i="5"/>
  <c r="AL58" i="5"/>
  <c r="AA58" i="5"/>
  <c r="P58" i="5"/>
  <c r="BH57" i="5"/>
  <c r="AW57" i="5"/>
  <c r="AL57" i="5"/>
  <c r="AA57" i="5"/>
  <c r="P57" i="5"/>
  <c r="BH56" i="5"/>
  <c r="AW56" i="5"/>
  <c r="AL56" i="5"/>
  <c r="AA56" i="5"/>
  <c r="P56" i="5"/>
  <c r="BH55" i="5"/>
  <c r="AW55" i="5"/>
  <c r="AL55" i="5"/>
  <c r="AA55" i="5"/>
  <c r="P55" i="5"/>
  <c r="BH54" i="5"/>
  <c r="AW54" i="5"/>
  <c r="AL54" i="5"/>
  <c r="AA54" i="5"/>
  <c r="P54" i="5"/>
  <c r="BH53" i="5"/>
  <c r="AW53" i="5"/>
  <c r="AL53" i="5"/>
  <c r="AA53" i="5"/>
  <c r="P53" i="5"/>
  <c r="BH52" i="5"/>
  <c r="AW52" i="5"/>
  <c r="AL52" i="5"/>
  <c r="AA52" i="5"/>
  <c r="P52" i="5"/>
  <c r="BH51" i="5"/>
  <c r="AW51" i="5"/>
  <c r="AL51" i="5"/>
  <c r="AA51" i="5"/>
  <c r="P51" i="5"/>
  <c r="BH50" i="5"/>
  <c r="AW50" i="5"/>
  <c r="AL50" i="5"/>
  <c r="AA50" i="5"/>
  <c r="P50" i="5"/>
  <c r="BH49" i="5"/>
  <c r="AW49" i="5"/>
  <c r="AL49" i="5"/>
  <c r="AA49" i="5"/>
  <c r="P49" i="5"/>
  <c r="BH48" i="5"/>
  <c r="AW48" i="5"/>
  <c r="AL48" i="5"/>
  <c r="AA48" i="5"/>
  <c r="P48" i="5"/>
  <c r="BH47" i="5"/>
  <c r="AW47" i="5"/>
  <c r="AL47" i="5"/>
  <c r="AA47" i="5"/>
  <c r="P47" i="5"/>
  <c r="BH46" i="5"/>
  <c r="AW46" i="5"/>
  <c r="AL46" i="5"/>
  <c r="AA46" i="5"/>
  <c r="P46" i="5"/>
  <c r="BH45" i="5"/>
  <c r="AW45" i="5"/>
  <c r="AL45" i="5"/>
  <c r="AA45" i="5"/>
  <c r="P45" i="5"/>
  <c r="BH44" i="5"/>
  <c r="AW44" i="5"/>
  <c r="AL44" i="5"/>
  <c r="AA44" i="5"/>
  <c r="P44" i="5"/>
  <c r="BH43" i="5"/>
  <c r="AW43" i="5"/>
  <c r="AL43" i="5"/>
  <c r="AA43" i="5"/>
  <c r="P43" i="5"/>
  <c r="BH42" i="5"/>
  <c r="AW42" i="5"/>
  <c r="AL42" i="5"/>
  <c r="AA42" i="5"/>
  <c r="P42" i="5"/>
  <c r="BH41" i="5"/>
  <c r="AW41" i="5"/>
  <c r="AL41" i="5"/>
  <c r="AA41" i="5"/>
  <c r="P41" i="5"/>
  <c r="BH40" i="5"/>
  <c r="AW40" i="5"/>
  <c r="AL40" i="5"/>
  <c r="AA40" i="5"/>
  <c r="P40" i="5"/>
  <c r="BH39" i="5"/>
  <c r="AW39" i="5"/>
  <c r="AL39" i="5"/>
  <c r="AA39" i="5"/>
  <c r="P39" i="5"/>
  <c r="BH38" i="5"/>
  <c r="AW38" i="5"/>
  <c r="AL38" i="5"/>
  <c r="AA38" i="5"/>
  <c r="P38" i="5"/>
  <c r="BH37" i="5"/>
  <c r="AW37" i="5"/>
  <c r="AL37" i="5"/>
  <c r="AA37" i="5"/>
  <c r="P37" i="5"/>
  <c r="BH36" i="5"/>
  <c r="AW36" i="5"/>
  <c r="AL36" i="5"/>
  <c r="AA36" i="5"/>
  <c r="P36" i="5"/>
  <c r="BH35" i="5"/>
  <c r="AW35" i="5"/>
  <c r="AL35" i="5"/>
  <c r="AA35" i="5"/>
  <c r="P35" i="5"/>
  <c r="BH34" i="5"/>
  <c r="AW34" i="5"/>
  <c r="AL34" i="5"/>
  <c r="AA34" i="5"/>
  <c r="P34" i="5"/>
  <c r="BH33" i="5"/>
  <c r="AW33" i="5"/>
  <c r="AL33" i="5"/>
  <c r="AA33" i="5"/>
  <c r="P33" i="5"/>
  <c r="BH32" i="5"/>
  <c r="AW32" i="5"/>
  <c r="AL32" i="5"/>
  <c r="AA32" i="5"/>
  <c r="P32" i="5"/>
  <c r="BH31" i="5"/>
  <c r="AW31" i="5"/>
  <c r="AL31" i="5"/>
  <c r="AA31" i="5"/>
  <c r="P31" i="5"/>
  <c r="BH30" i="5"/>
  <c r="AW30" i="5"/>
  <c r="AL30" i="5"/>
  <c r="AA30" i="5"/>
  <c r="P30" i="5"/>
  <c r="BH29" i="5"/>
  <c r="AW29" i="5"/>
  <c r="AL29" i="5"/>
  <c r="AA29" i="5"/>
  <c r="P29" i="5"/>
  <c r="BH28" i="5"/>
  <c r="AW28" i="5"/>
  <c r="AL28" i="5"/>
  <c r="AA28" i="5"/>
  <c r="P28" i="5"/>
  <c r="BH27" i="5"/>
  <c r="AW27" i="5"/>
  <c r="AL27" i="5"/>
  <c r="AA27" i="5"/>
  <c r="P27" i="5"/>
  <c r="BH26" i="5"/>
  <c r="AW26" i="5"/>
  <c r="AL26" i="5"/>
  <c r="AA26" i="5"/>
  <c r="P26" i="5"/>
  <c r="BH25" i="5"/>
  <c r="AW25" i="5"/>
  <c r="AL25" i="5"/>
  <c r="AA25" i="5"/>
  <c r="P25" i="5"/>
  <c r="BH24" i="5"/>
  <c r="AW24" i="5"/>
  <c r="AL24" i="5"/>
  <c r="AA24" i="5"/>
  <c r="P24" i="5"/>
  <c r="BH23" i="5"/>
  <c r="AW23" i="5"/>
  <c r="AL23" i="5"/>
  <c r="AA23" i="5"/>
  <c r="P23" i="5"/>
  <c r="BH22" i="5"/>
  <c r="AW22" i="5"/>
  <c r="AL22" i="5"/>
  <c r="AA22" i="5"/>
  <c r="P22" i="5"/>
  <c r="BH21" i="5"/>
  <c r="AW21" i="5"/>
  <c r="AL21" i="5"/>
  <c r="AA21" i="5"/>
  <c r="P21" i="5"/>
  <c r="BH20" i="5"/>
  <c r="AW20" i="5"/>
  <c r="AL20" i="5"/>
  <c r="AA20" i="5"/>
  <c r="P20" i="5"/>
  <c r="BH19" i="5"/>
  <c r="AW19" i="5"/>
  <c r="AL19" i="5"/>
  <c r="AA19" i="5"/>
  <c r="P19" i="5"/>
  <c r="BH18" i="5"/>
  <c r="AW18" i="5"/>
  <c r="AL18" i="5"/>
  <c r="AA18" i="5"/>
  <c r="P18" i="5"/>
  <c r="BH17" i="5"/>
  <c r="AW17" i="5"/>
  <c r="AL17" i="5"/>
  <c r="AA17" i="5"/>
  <c r="P17" i="5"/>
  <c r="BH16" i="5"/>
  <c r="AW16" i="5"/>
  <c r="AL16" i="5"/>
  <c r="AA16" i="5"/>
  <c r="P16" i="5"/>
  <c r="BH15" i="5"/>
  <c r="AW15" i="5"/>
  <c r="AL15" i="5"/>
  <c r="AA15" i="5"/>
  <c r="P15" i="5"/>
  <c r="BH14" i="5"/>
  <c r="AW14" i="5"/>
  <c r="AL14" i="5"/>
  <c r="AA14" i="5"/>
  <c r="P14" i="5"/>
  <c r="BH13" i="5"/>
  <c r="AW13" i="5"/>
  <c r="AL13" i="5"/>
  <c r="AA13" i="5"/>
  <c r="P13" i="5"/>
  <c r="BH12" i="5"/>
  <c r="AW12" i="5"/>
  <c r="AL12" i="5"/>
  <c r="AA12" i="5"/>
  <c r="P12" i="5"/>
  <c r="BH11" i="5"/>
  <c r="AW11" i="5"/>
  <c r="AL11" i="5"/>
  <c r="AA11" i="5"/>
  <c r="P11" i="5"/>
  <c r="BH10" i="5"/>
  <c r="AW10" i="5"/>
  <c r="AL10" i="5"/>
  <c r="AA10" i="5"/>
  <c r="P10" i="5"/>
  <c r="BH9" i="5"/>
  <c r="AW9" i="5"/>
  <c r="AL9" i="5"/>
  <c r="AA9" i="5"/>
  <c r="P9" i="5"/>
  <c r="BH8" i="5"/>
  <c r="AW8" i="5"/>
  <c r="AL8" i="5"/>
  <c r="AA8" i="5"/>
  <c r="P8" i="5"/>
  <c r="BH7" i="5"/>
  <c r="AW7" i="5"/>
  <c r="AL7" i="5"/>
  <c r="AA7" i="5"/>
  <c r="P7" i="5"/>
  <c r="BH6" i="5"/>
  <c r="AW6" i="5"/>
  <c r="AL6" i="5"/>
  <c r="AA6" i="5"/>
  <c r="P6" i="5"/>
  <c r="BH5" i="5"/>
  <c r="AW5" i="5"/>
  <c r="AL5" i="5"/>
  <c r="AA5" i="5"/>
  <c r="P5" i="5"/>
  <c r="AL105" i="5"/>
  <c r="AL106" i="5"/>
  <c r="BH105" i="5"/>
  <c r="BH106" i="5"/>
  <c r="BJ70" i="5"/>
  <c r="BL70" i="5"/>
  <c r="BJ72" i="5"/>
  <c r="BL72" i="5"/>
  <c r="BJ74" i="5"/>
  <c r="BL74" i="5"/>
  <c r="BJ76" i="5"/>
  <c r="E76" i="5"/>
  <c r="BJ78" i="5"/>
  <c r="BL78" i="5"/>
  <c r="BJ80" i="5"/>
  <c r="BL80" i="5"/>
  <c r="BJ82" i="5"/>
  <c r="BL82" i="5"/>
  <c r="BJ84" i="5"/>
  <c r="E84" i="5"/>
  <c r="BJ86" i="5"/>
  <c r="BL86" i="5"/>
  <c r="P105" i="5"/>
  <c r="P106" i="5"/>
  <c r="AA105" i="5"/>
  <c r="AA106" i="5"/>
  <c r="AW105" i="5"/>
  <c r="AW106" i="5"/>
  <c r="BJ7" i="5"/>
  <c r="BL7" i="5"/>
  <c r="BJ9" i="5"/>
  <c r="E9" i="5"/>
  <c r="BJ11" i="5"/>
  <c r="BL11" i="5"/>
  <c r="BJ13" i="5"/>
  <c r="E13" i="5"/>
  <c r="BJ15" i="5"/>
  <c r="BL15" i="5"/>
  <c r="BJ17" i="5"/>
  <c r="E17" i="5"/>
  <c r="BJ19" i="5"/>
  <c r="E19" i="5"/>
  <c r="BJ21" i="5"/>
  <c r="E21" i="5"/>
  <c r="BJ23" i="5"/>
  <c r="BL23" i="5"/>
  <c r="BJ25" i="5"/>
  <c r="E25" i="5"/>
  <c r="BJ27" i="5"/>
  <c r="E27" i="5"/>
  <c r="BJ29" i="5"/>
  <c r="E29" i="5"/>
  <c r="BJ31" i="5"/>
  <c r="E31" i="5"/>
  <c r="BJ33" i="5"/>
  <c r="E33" i="5"/>
  <c r="BJ35" i="5"/>
  <c r="BL35" i="5"/>
  <c r="BJ37" i="5"/>
  <c r="E37" i="5"/>
  <c r="BJ39" i="5"/>
  <c r="E39" i="5"/>
  <c r="BJ41" i="5"/>
  <c r="E41" i="5"/>
  <c r="BJ43" i="5"/>
  <c r="BL43" i="5"/>
  <c r="BJ45" i="5"/>
  <c r="E45" i="5"/>
  <c r="BJ47" i="5"/>
  <c r="E47" i="5"/>
  <c r="BJ49" i="5"/>
  <c r="E49" i="5"/>
  <c r="BJ51" i="5"/>
  <c r="BL51" i="5"/>
  <c r="BJ53" i="5"/>
  <c r="E53" i="5"/>
  <c r="BJ55" i="5"/>
  <c r="E55" i="5"/>
  <c r="BJ57" i="5"/>
  <c r="E57" i="5"/>
  <c r="BJ59" i="5"/>
  <c r="BL59" i="5"/>
  <c r="BJ61" i="5"/>
  <c r="E61" i="5"/>
  <c r="BJ63" i="5"/>
  <c r="E63" i="5"/>
  <c r="BJ65" i="5"/>
  <c r="E65" i="5"/>
  <c r="BJ67" i="5"/>
  <c r="BL67" i="5"/>
  <c r="BJ69" i="5"/>
  <c r="E69" i="5"/>
  <c r="BJ71" i="5"/>
  <c r="E71" i="5"/>
  <c r="BJ73" i="5"/>
  <c r="E73" i="5"/>
  <c r="BJ75" i="5"/>
  <c r="BL75" i="5"/>
  <c r="BJ77" i="5"/>
  <c r="E77" i="5"/>
  <c r="BJ79" i="5"/>
  <c r="E79" i="5"/>
  <c r="BJ81" i="5"/>
  <c r="E81" i="5"/>
  <c r="BJ83" i="5"/>
  <c r="BL83" i="5"/>
  <c r="BJ85" i="5"/>
  <c r="E85" i="5"/>
  <c r="BJ87" i="5"/>
  <c r="E87" i="5"/>
  <c r="BJ6" i="5"/>
  <c r="E6" i="5"/>
  <c r="BJ8" i="5"/>
  <c r="BL8" i="5"/>
  <c r="BJ10" i="5"/>
  <c r="BL10" i="5"/>
  <c r="BJ12" i="5"/>
  <c r="BL12" i="5"/>
  <c r="BJ14" i="5"/>
  <c r="E14" i="5"/>
  <c r="BJ16" i="5"/>
  <c r="BL16" i="5"/>
  <c r="BJ18" i="5"/>
  <c r="BL18" i="5"/>
  <c r="BJ20" i="5"/>
  <c r="BL20" i="5"/>
  <c r="BJ22" i="5"/>
  <c r="E22" i="5"/>
  <c r="BJ24" i="5"/>
  <c r="BL24" i="5"/>
  <c r="BJ26" i="5"/>
  <c r="BL26" i="5"/>
  <c r="BJ28" i="5"/>
  <c r="BL28" i="5"/>
  <c r="BJ30" i="5"/>
  <c r="E30" i="5"/>
  <c r="BJ32" i="5"/>
  <c r="BL32" i="5"/>
  <c r="BJ34" i="5"/>
  <c r="BL34" i="5"/>
  <c r="BJ36" i="5"/>
  <c r="BL36" i="5"/>
  <c r="BJ38" i="5"/>
  <c r="E38" i="5"/>
  <c r="BJ40" i="5"/>
  <c r="BL40" i="5"/>
  <c r="BJ42" i="5"/>
  <c r="BL42" i="5"/>
  <c r="BJ44" i="5"/>
  <c r="BL44" i="5"/>
  <c r="BJ46" i="5"/>
  <c r="E46" i="5"/>
  <c r="BJ48" i="5"/>
  <c r="BL48" i="5"/>
  <c r="BJ50" i="5"/>
  <c r="BL50" i="5"/>
  <c r="BJ52" i="5"/>
  <c r="BL52" i="5"/>
  <c r="BJ54" i="5"/>
  <c r="E54" i="5"/>
  <c r="BJ56" i="5"/>
  <c r="BL56" i="5"/>
  <c r="BJ58" i="5"/>
  <c r="BL58" i="5"/>
  <c r="BJ60" i="5"/>
  <c r="BL60" i="5"/>
  <c r="BJ62" i="5"/>
  <c r="E62" i="5"/>
  <c r="BJ64" i="5"/>
  <c r="BL64" i="5"/>
  <c r="BJ66" i="5"/>
  <c r="BL66" i="5"/>
  <c r="BJ68" i="5"/>
  <c r="BL68" i="5"/>
  <c r="BL9" i="5"/>
  <c r="BL19" i="5"/>
  <c r="BL27" i="5"/>
  <c r="BL57" i="5"/>
  <c r="BL6" i="5"/>
  <c r="E42" i="5"/>
  <c r="E70" i="5"/>
  <c r="E74" i="5"/>
  <c r="E78" i="5"/>
  <c r="E82" i="5"/>
  <c r="E86" i="5"/>
  <c r="BJ88" i="5"/>
  <c r="BJ5" i="5"/>
  <c r="BJ89" i="5"/>
  <c r="BJ90" i="5"/>
  <c r="BL90" i="5"/>
  <c r="BJ91" i="5"/>
  <c r="BJ92" i="5"/>
  <c r="BL92" i="5"/>
  <c r="BJ93" i="5"/>
  <c r="BL93" i="5"/>
  <c r="BJ94" i="5"/>
  <c r="BL94" i="5"/>
  <c r="BJ95" i="5"/>
  <c r="BJ96" i="5"/>
  <c r="BL96" i="5"/>
  <c r="BJ97" i="5"/>
  <c r="BJ98" i="5"/>
  <c r="BL98" i="5"/>
  <c r="BJ99" i="5"/>
  <c r="BJ100" i="5"/>
  <c r="BJ101" i="5"/>
  <c r="BJ102" i="5"/>
  <c r="BL102" i="5"/>
  <c r="BJ103" i="5"/>
  <c r="E103" i="5"/>
  <c r="BJ104" i="5"/>
  <c r="E72" i="5"/>
  <c r="E58" i="5"/>
  <c r="E26" i="5"/>
  <c r="BL73" i="5"/>
  <c r="BL41" i="5"/>
  <c r="BL84" i="5"/>
  <c r="E80" i="5"/>
  <c r="C80" i="5"/>
  <c r="BL76" i="5"/>
  <c r="E66" i="5"/>
  <c r="C66" i="5"/>
  <c r="E50" i="5"/>
  <c r="E34" i="5"/>
  <c r="C34" i="5"/>
  <c r="BL14" i="5"/>
  <c r="BL81" i="5"/>
  <c r="BL65" i="5"/>
  <c r="BL49" i="5"/>
  <c r="BL33" i="5"/>
  <c r="BL25" i="5"/>
  <c r="BL17" i="5"/>
  <c r="BL62" i="5"/>
  <c r="BL54" i="5"/>
  <c r="BL46" i="5"/>
  <c r="BL38" i="5"/>
  <c r="BL30" i="5"/>
  <c r="E18" i="5"/>
  <c r="E10" i="5"/>
  <c r="C10" i="5"/>
  <c r="BL85" i="5"/>
  <c r="BL77" i="5"/>
  <c r="BL69" i="5"/>
  <c r="BL61" i="5"/>
  <c r="BL53" i="5"/>
  <c r="BL45" i="5"/>
  <c r="BL37" i="5"/>
  <c r="BL13" i="5"/>
  <c r="E60" i="5"/>
  <c r="E56" i="5"/>
  <c r="C56" i="5"/>
  <c r="E52" i="5"/>
  <c r="E48" i="5"/>
  <c r="C48" i="5"/>
  <c r="E44" i="5"/>
  <c r="E40" i="5"/>
  <c r="C40" i="5"/>
  <c r="E36" i="5"/>
  <c r="E32" i="5"/>
  <c r="C32" i="5"/>
  <c r="E28" i="5"/>
  <c r="E20" i="5"/>
  <c r="C20" i="5"/>
  <c r="E8" i="5"/>
  <c r="C8" i="5"/>
  <c r="BL87" i="5"/>
  <c r="E83" i="5"/>
  <c r="C83" i="5"/>
  <c r="BL79" i="5"/>
  <c r="E75" i="5"/>
  <c r="C75" i="5"/>
  <c r="BL71" i="5"/>
  <c r="E67" i="5"/>
  <c r="C67" i="5"/>
  <c r="BL63" i="5"/>
  <c r="E59" i="5"/>
  <c r="C59" i="5"/>
  <c r="BL55" i="5"/>
  <c r="E51" i="5"/>
  <c r="C51" i="5"/>
  <c r="BL47" i="5"/>
  <c r="E43" i="5"/>
  <c r="C43" i="5"/>
  <c r="BL39" i="5"/>
  <c r="E35" i="5"/>
  <c r="C35" i="5"/>
  <c r="BL31" i="5"/>
  <c r="E68" i="5"/>
  <c r="E64" i="5"/>
  <c r="C64" i="5"/>
  <c r="E23" i="5"/>
  <c r="E15" i="5"/>
  <c r="C15" i="5"/>
  <c r="E11" i="5"/>
  <c r="E7" i="5"/>
  <c r="C7" i="5"/>
  <c r="BL29" i="5"/>
  <c r="E24" i="5"/>
  <c r="BL22" i="5"/>
  <c r="BL21" i="5"/>
  <c r="E16" i="5"/>
  <c r="C16" i="5"/>
  <c r="E12" i="5"/>
  <c r="C12" i="5"/>
  <c r="BJ105" i="5"/>
  <c r="E105" i="5"/>
  <c r="E5" i="5"/>
  <c r="C5" i="5"/>
  <c r="BL5" i="5"/>
  <c r="E88" i="5"/>
  <c r="C88" i="5"/>
  <c r="BK103" i="5"/>
  <c r="C103" i="5"/>
  <c r="E101" i="5"/>
  <c r="C101" i="5"/>
  <c r="BK99" i="5"/>
  <c r="E97" i="5"/>
  <c r="C97" i="5"/>
  <c r="BK95" i="5"/>
  <c r="E95" i="5"/>
  <c r="C95" i="5"/>
  <c r="E93" i="5"/>
  <c r="C93" i="5"/>
  <c r="BK91" i="5"/>
  <c r="E89" i="5"/>
  <c r="C89" i="5"/>
  <c r="BK86" i="5"/>
  <c r="BK82" i="5"/>
  <c r="C76" i="5"/>
  <c r="C72" i="5"/>
  <c r="C68" i="5"/>
  <c r="BK62" i="5"/>
  <c r="BK58" i="5"/>
  <c r="C52" i="5"/>
  <c r="BK46" i="5"/>
  <c r="BK42" i="5"/>
  <c r="C36" i="5"/>
  <c r="BK30" i="5"/>
  <c r="BK26" i="5"/>
  <c r="BK22" i="5"/>
  <c r="BK14" i="5"/>
  <c r="BK10" i="5"/>
  <c r="BK6" i="5"/>
  <c r="BK85" i="5"/>
  <c r="BK81" i="5"/>
  <c r="BK77" i="5"/>
  <c r="BK73" i="5"/>
  <c r="BK69" i="5"/>
  <c r="BK65" i="5"/>
  <c r="BK61" i="5"/>
  <c r="BK57" i="5"/>
  <c r="BK53" i="5"/>
  <c r="BK49" i="5"/>
  <c r="BK45" i="5"/>
  <c r="BK41" i="5"/>
  <c r="BK37" i="5"/>
  <c r="BK33" i="5"/>
  <c r="BK29" i="5"/>
  <c r="BK25" i="5"/>
  <c r="BK21" i="5"/>
  <c r="BK17" i="5"/>
  <c r="C11" i="5"/>
  <c r="BL103" i="5"/>
  <c r="BL95" i="5"/>
  <c r="BL88" i="5"/>
  <c r="BK84" i="5"/>
  <c r="BK80" i="5"/>
  <c r="BK76" i="5"/>
  <c r="C74" i="5"/>
  <c r="BK72" i="5"/>
  <c r="C70" i="5"/>
  <c r="BK68" i="5"/>
  <c r="BK64" i="5"/>
  <c r="C62" i="5"/>
  <c r="BK60" i="5"/>
  <c r="C58" i="5"/>
  <c r="BK56" i="5"/>
  <c r="C54" i="5"/>
  <c r="BK52" i="5"/>
  <c r="C50" i="5"/>
  <c r="BK48" i="5"/>
  <c r="C46" i="5"/>
  <c r="BK44" i="5"/>
  <c r="C42" i="5"/>
  <c r="BK40" i="5"/>
  <c r="C38" i="5"/>
  <c r="BK36" i="5"/>
  <c r="BK32" i="5"/>
  <c r="C30" i="5"/>
  <c r="BK28" i="5"/>
  <c r="C26" i="5"/>
  <c r="BK24" i="5"/>
  <c r="C22" i="5"/>
  <c r="BK20" i="5"/>
  <c r="C18" i="5"/>
  <c r="BK16" i="5"/>
  <c r="C14" i="5"/>
  <c r="BK12" i="5"/>
  <c r="BK8" i="5"/>
  <c r="C6" i="5"/>
  <c r="BK87" i="5"/>
  <c r="C85" i="5"/>
  <c r="BK83" i="5"/>
  <c r="C81" i="5"/>
  <c r="BK79" i="5"/>
  <c r="C77" i="5"/>
  <c r="BK75" i="5"/>
  <c r="C73" i="5"/>
  <c r="BK71" i="5"/>
  <c r="C69" i="5"/>
  <c r="BK67" i="5"/>
  <c r="C65" i="5"/>
  <c r="BK63" i="5"/>
  <c r="C61" i="5"/>
  <c r="BK59" i="5"/>
  <c r="C57" i="5"/>
  <c r="BK55" i="5"/>
  <c r="C53" i="5"/>
  <c r="BK51" i="5"/>
  <c r="C49" i="5"/>
  <c r="BK47" i="5"/>
  <c r="C45" i="5"/>
  <c r="BK43" i="5"/>
  <c r="C41" i="5"/>
  <c r="BK39" i="5"/>
  <c r="C37" i="5"/>
  <c r="BK35" i="5"/>
  <c r="C33" i="5"/>
  <c r="BK31" i="5"/>
  <c r="C29" i="5"/>
  <c r="BK27" i="5"/>
  <c r="C25" i="5"/>
  <c r="BK23" i="5"/>
  <c r="C21" i="5"/>
  <c r="BK19" i="5"/>
  <c r="C17" i="5"/>
  <c r="BK15" i="5"/>
  <c r="C13" i="5"/>
  <c r="BK11" i="5"/>
  <c r="C9" i="5"/>
  <c r="BK7" i="5"/>
  <c r="BK104" i="5"/>
  <c r="E104" i="5"/>
  <c r="C104" i="5"/>
  <c r="BK102" i="5"/>
  <c r="E102" i="5"/>
  <c r="C102" i="5"/>
  <c r="BK100" i="5"/>
  <c r="E100" i="5"/>
  <c r="C100" i="5"/>
  <c r="BK98" i="5"/>
  <c r="E98" i="5"/>
  <c r="C98" i="5"/>
  <c r="BK96" i="5"/>
  <c r="E96" i="5"/>
  <c r="C96" i="5"/>
  <c r="BK94" i="5"/>
  <c r="E94" i="5"/>
  <c r="C94" i="5"/>
  <c r="BK92" i="5"/>
  <c r="E92" i="5"/>
  <c r="C92" i="5"/>
  <c r="BK90" i="5"/>
  <c r="E90" i="5"/>
  <c r="C90" i="5"/>
  <c r="BL104" i="5"/>
  <c r="BL100" i="5"/>
  <c r="C3" i="5"/>
  <c r="B3" i="5"/>
  <c r="C1" i="5"/>
  <c r="B1" i="5"/>
  <c r="C2" i="5"/>
  <c r="B2" i="5"/>
  <c r="BL101" i="5"/>
  <c r="BK101" i="5"/>
  <c r="E99" i="5"/>
  <c r="C99" i="5"/>
  <c r="BL99" i="5"/>
  <c r="BL97" i="5"/>
  <c r="BK97" i="5"/>
  <c r="C79" i="5"/>
  <c r="C71" i="5"/>
  <c r="C63" i="5"/>
  <c r="C55" i="5"/>
  <c r="C47" i="5"/>
  <c r="C39" i="5"/>
  <c r="C31" i="5"/>
  <c r="C27" i="5"/>
  <c r="C19" i="5"/>
  <c r="E91" i="5"/>
  <c r="C91" i="5"/>
  <c r="BL91" i="5"/>
  <c r="BL89" i="5"/>
  <c r="BK89" i="5"/>
  <c r="BK5" i="5"/>
  <c r="BK88" i="5"/>
  <c r="BK93" i="5"/>
  <c r="BK78" i="5"/>
  <c r="BK74" i="5"/>
  <c r="BK70" i="5"/>
  <c r="BK66" i="5"/>
  <c r="C60" i="5"/>
  <c r="BK54" i="5"/>
  <c r="BK50" i="5"/>
  <c r="C44" i="5"/>
  <c r="BK38" i="5"/>
  <c r="BK34" i="5"/>
  <c r="C28" i="5"/>
  <c r="C24" i="5"/>
  <c r="BK18" i="5"/>
  <c r="C87" i="5"/>
  <c r="C23" i="5"/>
  <c r="BK13" i="5"/>
  <c r="BK9" i="5"/>
  <c r="C86" i="5"/>
  <c r="C78" i="5"/>
  <c r="C82" i="5"/>
  <c r="BJ106" i="5"/>
  <c r="C84" i="5"/>
  <c r="BL105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<sst xmlns="http://schemas.openxmlformats.org/spreadsheetml/2006/main" count="466" uniqueCount="221">
  <si>
    <t>I</t>
  </si>
  <si>
    <t>II</t>
  </si>
  <si>
    <t>III</t>
  </si>
  <si>
    <t>IV</t>
  </si>
  <si>
    <t>V</t>
  </si>
  <si>
    <t>RAP</t>
  </si>
  <si>
    <t>Sum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</si>
  <si>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</si>
  <si>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</si>
  <si>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</si>
  <si>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</si>
  <si>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</si>
  <si>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</si>
  <si>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</si>
  <si>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</si>
  <si>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</si>
  <si>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</si>
  <si>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</si>
  <si>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</si>
  <si>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</si>
  <si>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</si>
  <si>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</si>
  <si>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</si>
  <si>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</si>
  <si>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</si>
  <si>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</si>
  <si>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</si>
  <si>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</si>
  <si>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</si>
  <si>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</si>
  <si>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</si>
  <si>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</si>
  <si>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</si>
  <si>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</si>
  <si>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</si>
  <si>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</si>
  <si>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</si>
  <si>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</si>
  <si>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</si>
  <si>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</si>
  <si>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</si>
  <si>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</si>
  <si>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</si>
  <si>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</si>
  <si>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</si>
  <si>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</si>
  <si>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</si>
  <si>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</si>
  <si>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</si>
  <si>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</si>
  <si>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</si>
  <si>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</si>
  <si>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</si>
  <si>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</si>
  <si>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</si>
  <si>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</si>
  <si>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</si>
  <si>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</si>
  <si>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Sum2</t>
  </si>
  <si>
    <t>Rank3</t>
  </si>
  <si>
    <t>VLK</t>
  </si>
  <si>
    <t>Kool</t>
  </si>
  <si>
    <t>Nr.</t>
  </si>
  <si>
    <t>Koht</t>
  </si>
  <si>
    <t>PK/KK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</si>
  <si>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</si>
  <si>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</si>
  <si>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</si>
  <si>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</si>
  <si>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</si>
  <si>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</si>
  <si>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</si>
  <si>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</si>
  <si>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School 9</t>
  </si>
  <si>
    <t>School 10</t>
  </si>
  <si>
    <t>School 11</t>
  </si>
  <si>
    <t>School 12</t>
  </si>
  <si>
    <t>School 13</t>
  </si>
  <si>
    <t>School 14</t>
  </si>
  <si>
    <t>School 15</t>
  </si>
  <si>
    <t>School 16</t>
  </si>
  <si>
    <t>School 17</t>
  </si>
  <si>
    <t>School 18</t>
  </si>
  <si>
    <t>School 19</t>
  </si>
  <si>
    <t>School 20</t>
  </si>
  <si>
    <t>School 21</t>
  </si>
  <si>
    <t>School 22</t>
  </si>
  <si>
    <t>School 23</t>
  </si>
  <si>
    <t>School 24</t>
  </si>
  <si>
    <t>School 25</t>
  </si>
  <si>
    <t>Rank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</si>
  <si>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</si>
  <si>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</si>
  <si>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</si>
  <si>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</si>
  <si>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</si>
  <si>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</si>
  <si>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</si>
  <si>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</si>
  <si>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</si>
  <si>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</si>
  <si>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</si>
  <si>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</si>
  <si>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</si>
  <si>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</si>
  <si>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</si>
  <si>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</si>
  <si>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</si>
  <si>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</si>
  <si>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</si>
  <si>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</si>
  <si>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</si>
  <si>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</si>
  <si>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</si>
  <si>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</si>
  <si>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</si>
  <si>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</si>
  <si>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</si>
  <si>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</si>
  <si>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</si>
  <si>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</si>
  <si>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</si>
  <si>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</si>
  <si>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</si>
  <si>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</si>
  <si>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</si>
  <si>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</si>
  <si>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</si>
  <si>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</si>
  <si>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</si>
  <si>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79 - 84</t>
  </si>
  <si>
    <t>85 - 90</t>
  </si>
  <si>
    <t>73 - 78</t>
  </si>
  <si>
    <t>67 - 72</t>
  </si>
  <si>
    <t>61 - 66</t>
  </si>
  <si>
    <t>55 - 60</t>
  </si>
  <si>
    <t>49 - 54</t>
  </si>
  <si>
    <t>43 - 48</t>
  </si>
  <si>
    <t>37 - 42</t>
  </si>
  <si>
    <t>31 - 36</t>
  </si>
  <si>
    <t>25 - 30</t>
  </si>
  <si>
    <t>19 - 24</t>
  </si>
  <si>
    <t>13 - 18</t>
  </si>
  <si>
    <t>7 - 12</t>
  </si>
  <si>
    <t>1 - 6</t>
  </si>
  <si>
    <t>8 - 14</t>
  </si>
  <si>
    <t>1 - 7</t>
  </si>
  <si>
    <t>15 - 21</t>
  </si>
  <si>
    <t>22 - 28</t>
  </si>
  <si>
    <t>29 - 35</t>
  </si>
  <si>
    <t>36 - 42</t>
  </si>
  <si>
    <t>43 - 49</t>
  </si>
  <si>
    <t>50 - 56</t>
  </si>
  <si>
    <t>27 - 63</t>
  </si>
  <si>
    <t>64 - 70</t>
  </si>
  <si>
    <t>71 - 77</t>
  </si>
  <si>
    <t>78 - 84</t>
  </si>
  <si>
    <t>91</t>
  </si>
  <si>
    <t>85 - 91</t>
  </si>
  <si>
    <t>92</t>
  </si>
  <si>
    <t>93</t>
  </si>
  <si>
    <t>94</t>
  </si>
  <si>
    <t>95</t>
  </si>
  <si>
    <t>96</t>
  </si>
  <si>
    <t>97</t>
  </si>
  <si>
    <t>98</t>
  </si>
  <si>
    <t>92 - 98</t>
  </si>
  <si>
    <t>Nimi</t>
  </si>
  <si>
    <t>Jaan Loide</t>
  </si>
  <si>
    <t>Richard Kask</t>
  </si>
  <si>
    <t>Kristjan Pelt</t>
  </si>
  <si>
    <t>Indrek Salis</t>
  </si>
  <si>
    <t>Rein Hiob</t>
  </si>
  <si>
    <t>Mati Räli</t>
  </si>
  <si>
    <t>Janek Salme</t>
  </si>
  <si>
    <t>Tiit Naarits</t>
  </si>
  <si>
    <t>Hugo Tang</t>
  </si>
  <si>
    <t>Aksor Koit</t>
  </si>
  <si>
    <t>Toivo Kivimets</t>
  </si>
  <si>
    <t>Alar Särgava</t>
  </si>
  <si>
    <t>Urmas Tarvis</t>
  </si>
  <si>
    <t>Viljar Alnek</t>
  </si>
  <si>
    <t>Matis Song</t>
  </si>
  <si>
    <t>Tauno Vahter</t>
  </si>
  <si>
    <t>Igor Habal</t>
  </si>
  <si>
    <t>Olav Auksmaa</t>
  </si>
  <si>
    <t>Ove Põder</t>
  </si>
  <si>
    <t>Erik Aru</t>
  </si>
  <si>
    <t>Enn Kauber</t>
  </si>
  <si>
    <t>Veiko Tonts</t>
  </si>
  <si>
    <t>Illar Tõnisson</t>
  </si>
  <si>
    <t>Jevgeni Nurmla</t>
  </si>
  <si>
    <t>Jaan Lomp</t>
  </si>
  <si>
    <t>Kaarel Silmato</t>
  </si>
  <si>
    <t>Jaan Usin</t>
  </si>
  <si>
    <t>Urmas Kukk</t>
  </si>
  <si>
    <t>Andres Allpere</t>
  </si>
  <si>
    <t>Priit Naruskberg</t>
  </si>
  <si>
    <t>Rene Štrik</t>
  </si>
  <si>
    <t>Allen Leiten</t>
  </si>
  <si>
    <t>Arvo Kreegipuu</t>
  </si>
  <si>
    <t>Siim Avi</t>
  </si>
  <si>
    <t>Liisa-Maria Komissarov</t>
  </si>
  <si>
    <t>91 - 96</t>
  </si>
  <si>
    <t>99</t>
  </si>
  <si>
    <t>100</t>
  </si>
  <si>
    <t>101</t>
  </si>
  <si>
    <t>102</t>
  </si>
  <si>
    <t>97 - 102</t>
  </si>
  <si>
    <t>Hardi Reiter</t>
  </si>
  <si>
    <t>Kalle Mälberg</t>
  </si>
  <si>
    <t>VL</t>
  </si>
  <si>
    <t>VL DIFF</t>
  </si>
  <si>
    <t>Column1</t>
  </si>
  <si>
    <t>Märt Belkin</t>
  </si>
  <si>
    <t>0</t>
  </si>
  <si>
    <t>112000</t>
  </si>
  <si>
    <t>96500</t>
  </si>
  <si>
    <t>142252</t>
  </si>
  <si>
    <t>101000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</si>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</sst>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charset val="186"/>
    </font>
    <font>
      <b/>
      <sz val="12"/>
      <name val="Gisha"/>
      <family val="2"/>
    </font>
    <font>
      <b/>
      <sz val="12"/>
      <color indexed="13"/>
      <name val="Gisha"/>
      <family val="2"/>
    </font>
    <font>
      <b/>
      <sz val="12"/>
      <color indexed="9"/>
      <name val="Gisha"/>
      <family val="2"/>
    </font>
    <font>
      <b/>
      <sz val="10"/>
      <name val="Gisha"/>
      <family val="2"/>
    </font>
    <font>
      <sz val="10"/>
      <name val="Gisha"/>
      <family val="2"/>
    </font>
    <font>
      <sz val="12"/>
      <name val="Gisha"/>
      <family val="2"/>
    </font>
    <font>
      <b/>
      <sz val="10"/>
      <color indexed="9"/>
      <name val="Gisha"/>
      <family val="2"/>
    </font>
    <font>
      <b/>
      <sz val="12"/>
      <color indexed="9"/>
      <name val="Gisha"/>
      <family val="2"/>
    </font>
    <font>
      <sz val="10"/>
      <color indexed="9"/>
      <name val="Gisha"/>
      <family val="2"/>
    </font>
    <font>
      <b/>
      <sz val="14"/>
      <color indexed="9"/>
      <name val="Gisha"/>
      <family val="2"/>
    </font>
    <font>
      <b/>
      <sz val="18"/>
      <color indexed="9"/>
      <name val="Gisha"/>
      <family val="2"/>
    </font>
    <font>
      <sz val="13"/>
      <color indexed="9"/>
      <name val="Gisha"/>
      <family val="2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1"/>
      <name val="Calibri"/>
      <family val="2"/>
      <charset val="186"/>
      <scheme val="major"/>
    </font>
    <font>
      <b/>
      <sz val="11"/>
      <color theme="0"/>
      <name val="Calibri"/>
      <family val="2"/>
      <charset val="186"/>
      <scheme val="major"/>
    </font>
    <font>
      <b/>
      <sz val="11"/>
      <name val="Constantia"/>
      <family val="2"/>
      <charset val="186"/>
      <scheme val="minor"/>
    </font>
    <font>
      <sz val="11"/>
      <name val="Calibri"/>
      <family val="2"/>
      <charset val="186"/>
      <scheme val="major"/>
    </font>
    <font>
      <sz val="10"/>
      <name val="Arial"/>
      <family val="2"/>
      <charset val="186"/>
    </font>
    <font>
      <b/>
      <sz val="11"/>
      <color rgb="FF800000"/>
      <name val="Calibri"/>
      <family val="2"/>
      <charset val="186"/>
      <scheme val="major"/>
    </font>
    <font>
      <b/>
      <sz val="11"/>
      <color theme="1"/>
      <name val="Calibri"/>
      <family val="2"/>
      <charset val="186"/>
      <scheme val="major"/>
    </font>
    <font>
      <b/>
      <sz val="11"/>
      <color rgb="FFC00000"/>
      <name val="Calibri"/>
      <family val="2"/>
      <charset val="186"/>
      <scheme val="major"/>
    </font>
    <font>
      <sz val="8"/>
      <name val="Arial"/>
      <charset val="186"/>
    </font>
    <font>
      <b/>
      <sz val="10"/>
      <name val="Arial"/>
      <family val="2"/>
    </font>
    <font>
      <b/>
      <sz val="14"/>
      <name val="Calibri"/>
      <family val="2"/>
      <charset val="186"/>
      <scheme val="major"/>
    </font>
    <font>
      <b/>
      <sz val="14"/>
      <color theme="0"/>
      <name val="Calibri"/>
      <family val="2"/>
      <charset val="186"/>
      <scheme val="major"/>
    </font>
    <font>
      <b/>
      <sz val="14"/>
      <name val="Constantia"/>
      <family val="2"/>
      <scheme val="minor"/>
    </font>
    <font>
      <b/>
      <sz val="14"/>
      <name val="Constantia"/>
      <family val="1"/>
      <charset val="186"/>
      <scheme val="minor"/>
    </font>
    <font>
      <sz val="14"/>
      <name val="Arial"/>
      <family val="2"/>
      <charset val="186"/>
    </font>
    <font>
      <b/>
      <sz val="11"/>
      <color rgb="FF002060"/>
      <name val="Calibri"/>
      <family val="2"/>
      <charset val="186"/>
      <scheme val="major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1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ashed">
        <color rgb="FF00B050"/>
      </left>
      <right style="medium">
        <color auto="1"/>
      </right>
      <top style="medium">
        <color auto="1"/>
      </top>
      <bottom style="dashed">
        <color rgb="FF00B050"/>
      </bottom>
      <diagonal/>
    </border>
    <border>
      <left style="dashed">
        <color rgb="FF00B050"/>
      </left>
      <right style="medium">
        <color auto="1"/>
      </right>
      <top style="dashed">
        <color rgb="FF00B050"/>
      </top>
      <bottom style="dashed">
        <color rgb="FF00B050"/>
      </bottom>
      <diagonal/>
    </border>
    <border>
      <left style="dashed">
        <color rgb="FF00B050"/>
      </left>
      <right style="medium">
        <color auto="1"/>
      </right>
      <top style="dashed">
        <color rgb="FF00B05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13"/>
      </bottom>
      <diagonal/>
    </border>
    <border>
      <left/>
      <right style="medium">
        <color auto="1"/>
      </right>
      <top style="medium">
        <color auto="1"/>
      </top>
      <bottom style="thin">
        <color indexed="9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rgb="FF00B05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13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0.7999816888943144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0.79998168889431442"/>
      </right>
      <top/>
      <bottom style="thin">
        <color theme="9" tint="-0.24994659260841701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-0.24994659260841701"/>
      </bottom>
      <diagonal/>
    </border>
    <border>
      <left style="thin">
        <color theme="9" tint="0.79998168889431442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0.7999816888943144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0.7999816888943144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0.3999755851924192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/>
      <right style="thin">
        <color theme="5" tint="-0.24994659260841701"/>
      </right>
      <top/>
      <bottom style="thin">
        <color theme="5" tint="0.79998168889431442"/>
      </bottom>
      <diagonal/>
    </border>
    <border>
      <left/>
      <right style="thin">
        <color theme="5" tint="-0.24994659260841701"/>
      </right>
      <top/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3" fillId="4" borderId="3" xfId="0" applyFont="1" applyFill="1" applyBorder="1"/>
    <xf numFmtId="0" fontId="4" fillId="0" borderId="6" xfId="0" applyFont="1" applyBorder="1"/>
    <xf numFmtId="0" fontId="1" fillId="0" borderId="2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/>
    <xf numFmtId="0" fontId="1" fillId="0" borderId="28" xfId="0" applyFont="1" applyBorder="1" applyAlignment="1">
      <alignment horizontal="left"/>
    </xf>
    <xf numFmtId="0" fontId="1" fillId="0" borderId="29" xfId="0" applyFont="1" applyBorder="1"/>
    <xf numFmtId="0" fontId="1" fillId="0" borderId="30" xfId="0" applyFont="1" applyBorder="1"/>
    <xf numFmtId="0" fontId="6" fillId="0" borderId="17" xfId="0" applyFont="1" applyBorder="1"/>
    <xf numFmtId="0" fontId="1" fillId="6" borderId="2" xfId="0" applyFont="1" applyFill="1" applyBorder="1"/>
    <xf numFmtId="0" fontId="1" fillId="6" borderId="12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9" fontId="7" fillId="6" borderId="7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" fillId="5" borderId="1" xfId="0" applyFont="1" applyFill="1" applyBorder="1"/>
    <xf numFmtId="9" fontId="3" fillId="4" borderId="32" xfId="0" applyNumberFormat="1" applyFont="1" applyFill="1" applyBorder="1" applyAlignment="1">
      <alignment horizontal="center"/>
    </xf>
    <xf numFmtId="9" fontId="1" fillId="2" borderId="33" xfId="0" applyNumberFormat="1" applyFont="1" applyFill="1" applyBorder="1" applyAlignment="1">
      <alignment horizontal="center"/>
    </xf>
    <xf numFmtId="0" fontId="2" fillId="7" borderId="34" xfId="0" applyFont="1" applyFill="1" applyBorder="1"/>
    <xf numFmtId="0" fontId="2" fillId="7" borderId="35" xfId="0" applyFont="1" applyFill="1" applyBorder="1" applyAlignment="1">
      <alignment horizontal="center"/>
    </xf>
    <xf numFmtId="0" fontId="5" fillId="7" borderId="3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8" borderId="12" xfId="0" applyFont="1" applyFill="1" applyBorder="1"/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6" fillId="0" borderId="38" xfId="0" applyFont="1" applyBorder="1"/>
    <xf numFmtId="0" fontId="1" fillId="0" borderId="38" xfId="0" applyFont="1" applyBorder="1"/>
    <xf numFmtId="0" fontId="1" fillId="0" borderId="39" xfId="0" applyFont="1" applyBorder="1"/>
    <xf numFmtId="0" fontId="1" fillId="2" borderId="40" xfId="0" applyFont="1" applyFill="1" applyBorder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44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6" fillId="9" borderId="53" xfId="0" applyFont="1" applyFill="1" applyBorder="1" applyAlignment="1">
      <alignment horizontal="center" vertical="top"/>
    </xf>
    <xf numFmtId="49" fontId="16" fillId="9" borderId="53" xfId="0" applyNumberFormat="1" applyFont="1" applyFill="1" applyBorder="1" applyAlignment="1">
      <alignment horizontal="center" vertical="top" textRotation="255"/>
    </xf>
    <xf numFmtId="49" fontId="16" fillId="9" borderId="53" xfId="0" applyNumberFormat="1" applyFont="1" applyFill="1" applyBorder="1" applyAlignment="1">
      <alignment horizontal="center" vertical="top"/>
    </xf>
    <xf numFmtId="49" fontId="16" fillId="9" borderId="53" xfId="0" applyNumberFormat="1" applyFont="1" applyFill="1" applyBorder="1" applyAlignment="1">
      <alignment horizontal="left" textRotation="90"/>
    </xf>
    <xf numFmtId="49" fontId="16" fillId="9" borderId="54" xfId="0" applyNumberFormat="1" applyFont="1" applyFill="1" applyBorder="1" applyAlignment="1">
      <alignment horizontal="left" textRotation="90"/>
    </xf>
    <xf numFmtId="0" fontId="16" fillId="9" borderId="55" xfId="0" applyFont="1" applyFill="1" applyBorder="1" applyAlignment="1">
      <alignment horizontal="center" vertical="center"/>
    </xf>
    <xf numFmtId="0" fontId="16" fillId="9" borderId="56" xfId="0" applyFont="1" applyFill="1" applyBorder="1" applyAlignment="1">
      <alignment horizontal="center" vertical="center"/>
    </xf>
    <xf numFmtId="0" fontId="16" fillId="10" borderId="57" xfId="0" applyFont="1" applyFill="1" applyBorder="1" applyAlignment="1">
      <alignment horizontal="center" vertical="center"/>
    </xf>
    <xf numFmtId="0" fontId="20" fillId="11" borderId="5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5" fillId="0" borderId="61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6" fillId="0" borderId="5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9" fontId="16" fillId="9" borderId="63" xfId="0" applyNumberFormat="1" applyFont="1" applyFill="1" applyBorder="1" applyAlignment="1">
      <alignment horizontal="center" vertical="top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9" borderId="52" xfId="0" applyFont="1" applyFill="1" applyBorder="1" applyAlignment="1">
      <alignment horizontal="right" vertical="top"/>
    </xf>
    <xf numFmtId="0" fontId="25" fillId="0" borderId="49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5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5" fillId="12" borderId="50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49" fontId="16" fillId="13" borderId="46" xfId="0" applyNumberFormat="1" applyFont="1" applyFill="1" applyBorder="1" applyAlignment="1">
      <alignment horizontal="center" vertical="center"/>
    </xf>
    <xf numFmtId="0" fontId="16" fillId="13" borderId="59" xfId="0" applyFont="1" applyFill="1" applyBorder="1" applyAlignment="1">
      <alignment horizontal="center" vertical="center"/>
    </xf>
    <xf numFmtId="0" fontId="16" fillId="14" borderId="47" xfId="0" applyFont="1" applyFill="1" applyBorder="1" applyAlignment="1">
      <alignment horizontal="left" vertical="top"/>
    </xf>
    <xf numFmtId="0" fontId="16" fillId="14" borderId="48" xfId="0" applyFont="1" applyFill="1" applyBorder="1" applyAlignment="1">
      <alignment horizontal="left" vertical="top"/>
    </xf>
    <xf numFmtId="0" fontId="16" fillId="14" borderId="48" xfId="0" applyFont="1" applyFill="1" applyBorder="1" applyAlignment="1">
      <alignment horizontal="center" vertical="top"/>
    </xf>
    <xf numFmtId="0" fontId="16" fillId="14" borderId="45" xfId="0" applyFont="1" applyFill="1" applyBorder="1" applyAlignment="1">
      <alignment horizontal="center" vertical="top"/>
    </xf>
    <xf numFmtId="49" fontId="16" fillId="14" borderId="48" xfId="0" applyNumberFormat="1" applyFont="1" applyFill="1" applyBorder="1" applyAlignment="1">
      <alignment horizontal="center" vertical="top"/>
    </xf>
    <xf numFmtId="49" fontId="16" fillId="14" borderId="48" xfId="0" applyNumberFormat="1" applyFont="1" applyFill="1" applyBorder="1" applyAlignment="1">
      <alignment horizontal="left" vertical="top" textRotation="90"/>
    </xf>
    <xf numFmtId="0" fontId="16" fillId="14" borderId="45" xfId="0" applyFont="1" applyFill="1" applyBorder="1" applyAlignment="1">
      <alignment horizontal="center" vertical="center"/>
    </xf>
    <xf numFmtId="0" fontId="16" fillId="14" borderId="46" xfId="0" applyFont="1" applyFill="1" applyBorder="1" applyAlignment="1">
      <alignment horizontal="center" vertical="center"/>
    </xf>
    <xf numFmtId="0" fontId="16" fillId="14" borderId="59" xfId="0" applyFont="1" applyFill="1" applyBorder="1" applyAlignment="1">
      <alignment horizontal="center" vertical="center"/>
    </xf>
    <xf numFmtId="49" fontId="16" fillId="14" borderId="60" xfId="0" applyNumberFormat="1" applyFont="1" applyFill="1" applyBorder="1" applyAlignment="1">
      <alignment horizontal="center" vertical="center"/>
    </xf>
    <xf numFmtId="0" fontId="15" fillId="0" borderId="65" xfId="0" applyFont="1" applyBorder="1" applyAlignment="1">
      <alignment horizontal="left" vertical="center"/>
    </xf>
    <xf numFmtId="49" fontId="16" fillId="13" borderId="59" xfId="0" applyNumberFormat="1" applyFont="1" applyFill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top"/>
    </xf>
    <xf numFmtId="0" fontId="15" fillId="0" borderId="66" xfId="0" applyFont="1" applyBorder="1" applyAlignment="1">
      <alignment horizontal="center" vertical="center"/>
    </xf>
    <xf numFmtId="49" fontId="30" fillId="15" borderId="59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44" xfId="0" quotePrefix="1" applyFont="1" applyBorder="1" applyAlignment="1">
      <alignment horizontal="center" vertical="center"/>
    </xf>
    <xf numFmtId="0" fontId="5" fillId="5" borderId="0" xfId="0" applyFont="1" applyFill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37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none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none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  <vertical/>
        <horizontal style="thin">
          <color theme="9" tint="0.7999816888943144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none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  <vertical/>
        <horizontal style="thin">
          <color theme="9" tint="0.7999816888943144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none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  <vertical/>
        <horizontal style="thin">
          <color theme="9" tint="0.7999816888943144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none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  <vertical/>
        <horizontal style="thin">
          <color theme="9" tint="0.7999816888943144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9" tint="-0.24994659260841701"/>
        </right>
        <top style="thin">
          <color theme="9" tint="0.79998168889431442"/>
        </top>
        <bottom style="thin">
          <color theme="9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top style="thin">
          <color theme="9" tint="-0.24994659260841701"/>
        </top>
      </border>
    </dxf>
    <dxf>
      <border diagonalUp="0" diagonalDown="0">
        <left/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/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/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/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/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/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/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/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0" formatCode="General"/>
      <fill>
        <patternFill patternType="solid">
          <fgColor indexed="64"/>
          <bgColor theme="9" tint="-0.49998474074526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5" tint="-0.24994659260841701"/>
        </right>
        <top style="thin">
          <color theme="5" tint="0.79998168889431442"/>
        </top>
        <bottom style="thin">
          <color theme="5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/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5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family val="2"/>
        <charset val="18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 outline="0"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aj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ajor"/>
      </font>
      <numFmt numFmtId="30" formatCode="@"/>
      <fill>
        <patternFill patternType="none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colors>
    <mruColors>
      <color rgb="FF800000"/>
      <color rgb="FFFFFF99"/>
      <color rgb="FFF4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DX35" totalsRowCount="1" headerRowDxfId="374" dataDxfId="373" tableBorderDxfId="372">
  <autoFilter ref="A1:DX34" xr:uid="{00000000-0009-0000-0100-000003000000}"/>
  <sortState xmlns:xlrd2="http://schemas.microsoft.com/office/spreadsheetml/2017/richdata2" ref="A2:DX26">
    <sortCondition ref="C1:C34"/>
  </sortState>
  <tableColumns count="128">
    <tableColumn id="1" xr3:uid="{00000000-0010-0000-0000-000001000000}" name="Nr." dataDxfId="371" totalsRowDxfId="370"/>
    <tableColumn id="2" xr3:uid="{00000000-0010-0000-0000-000002000000}" name="Nimi" dataDxfId="369" totalsRowDxfId="368"/>
    <tableColumn id="3" xr3:uid="{00000000-0010-0000-0000-000003000000}" name="Koht" dataDxfId="367" totalsRowDxfId="366">
      <calculatedColumnFormula>RANK(DU2,$DU$2:$DU$34)</calculatedColumnFormula>
    </tableColumn>
    <tableColumn id="5" xr3:uid="{00000000-0010-0000-0000-000005000000}" name="Sum" totalsRowFunction="sum" dataDxfId="365" totalsRowDxfId="364">
      <calculatedColumnFormula>DU2</calculatedColumnFormula>
    </tableColumn>
    <tableColumn id="6" xr3:uid="{00000000-0010-0000-0000-000006000000}" name="1" totalsRowFunction="sum" dataDxfId="363" totalsRowDxfId="362"/>
    <tableColumn id="7" xr3:uid="{00000000-0010-0000-0000-000007000000}" name="2" totalsRowFunction="sum" dataDxfId="361" totalsRowDxfId="360"/>
    <tableColumn id="8" xr3:uid="{00000000-0010-0000-0000-000008000000}" name="3" totalsRowFunction="sum" dataDxfId="359" totalsRowDxfId="358"/>
    <tableColumn id="9" xr3:uid="{00000000-0010-0000-0000-000009000000}" name="4" totalsRowFunction="sum" dataDxfId="357" totalsRowDxfId="356"/>
    <tableColumn id="10" xr3:uid="{00000000-0010-0000-0000-00000A000000}" name="5" totalsRowFunction="sum" dataDxfId="355" totalsRowDxfId="354"/>
    <tableColumn id="12" xr3:uid="{00000000-0010-0000-0000-00000C000000}" name="6" totalsRowFunction="sum" dataDxfId="353" totalsRowDxfId="352"/>
    <tableColumn id="17" xr3:uid="{00000000-0010-0000-0000-000011000000}" name="1 - 6" totalsRowFunction="sum" dataDxfId="351" totalsRowDxfId="350">
      <calculatedColumnFormula>SUM(E2:J2)</calculatedColumnFormula>
    </tableColumn>
    <tableColumn id="18" xr3:uid="{00000000-0010-0000-0000-000012000000}" name="7" totalsRowFunction="sum" dataDxfId="349" totalsRowDxfId="348"/>
    <tableColumn id="19" xr3:uid="{00000000-0010-0000-0000-000013000000}" name="8" totalsRowFunction="sum" dataDxfId="347" totalsRowDxfId="346"/>
    <tableColumn id="20" xr3:uid="{00000000-0010-0000-0000-000014000000}" name="9" totalsRowFunction="sum" dataDxfId="345" totalsRowDxfId="344"/>
    <tableColumn id="21" xr3:uid="{00000000-0010-0000-0000-000015000000}" name="10" totalsRowFunction="sum" dataDxfId="343" totalsRowDxfId="342"/>
    <tableColumn id="22" xr3:uid="{00000000-0010-0000-0000-000016000000}" name="11" totalsRowFunction="sum" dataDxfId="341" totalsRowDxfId="340"/>
    <tableColumn id="24" xr3:uid="{00000000-0010-0000-0000-000018000000}" name="12" totalsRowFunction="sum" dataDxfId="339" totalsRowDxfId="338"/>
    <tableColumn id="29" xr3:uid="{00000000-0010-0000-0000-00001D000000}" name="7 - 12" totalsRowFunction="sum" dataDxfId="337" totalsRowDxfId="336">
      <calculatedColumnFormula>SUM(L2:Q2)</calculatedColumnFormula>
    </tableColumn>
    <tableColumn id="30" xr3:uid="{00000000-0010-0000-0000-00001E000000}" name="13" totalsRowFunction="sum" dataDxfId="335" totalsRowDxfId="334"/>
    <tableColumn id="31" xr3:uid="{00000000-0010-0000-0000-00001F000000}" name="14" totalsRowFunction="sum" dataDxfId="333" totalsRowDxfId="332"/>
    <tableColumn id="32" xr3:uid="{00000000-0010-0000-0000-000020000000}" name="15" totalsRowFunction="sum" dataDxfId="331" totalsRowDxfId="330"/>
    <tableColumn id="33" xr3:uid="{00000000-0010-0000-0000-000021000000}" name="16" totalsRowFunction="sum" dataDxfId="329" totalsRowDxfId="328"/>
    <tableColumn id="34" xr3:uid="{00000000-0010-0000-0000-000022000000}" name="17" totalsRowFunction="sum" dataDxfId="327" totalsRowDxfId="326"/>
    <tableColumn id="36" xr3:uid="{00000000-0010-0000-0000-000024000000}" name="18" totalsRowFunction="sum" dataDxfId="325" totalsRowDxfId="324"/>
    <tableColumn id="41" xr3:uid="{00000000-0010-0000-0000-000029000000}" name="13 - 18" totalsRowFunction="sum" dataDxfId="323" totalsRowDxfId="322">
      <calculatedColumnFormula>SUM(S2:X2)</calculatedColumnFormula>
    </tableColumn>
    <tableColumn id="42" xr3:uid="{00000000-0010-0000-0000-00002A000000}" name="19" totalsRowFunction="sum" dataDxfId="321" totalsRowDxfId="320"/>
    <tableColumn id="43" xr3:uid="{00000000-0010-0000-0000-00002B000000}" name="20" totalsRowFunction="sum" dataDxfId="319" totalsRowDxfId="318"/>
    <tableColumn id="44" xr3:uid="{00000000-0010-0000-0000-00002C000000}" name="21" totalsRowFunction="sum" dataDxfId="317" totalsRowDxfId="316"/>
    <tableColumn id="45" xr3:uid="{00000000-0010-0000-0000-00002D000000}" name="22" totalsRowFunction="sum" dataDxfId="315" totalsRowDxfId="314"/>
    <tableColumn id="46" xr3:uid="{00000000-0010-0000-0000-00002E000000}" name="23" totalsRowFunction="sum" dataDxfId="313" totalsRowDxfId="312"/>
    <tableColumn id="48" xr3:uid="{00000000-0010-0000-0000-000030000000}" name="24" totalsRowFunction="sum" dataDxfId="311" totalsRowDxfId="310"/>
    <tableColumn id="53" xr3:uid="{00000000-0010-0000-0000-000035000000}" name="19 - 24" totalsRowFunction="sum" dataDxfId="309" totalsRowDxfId="308">
      <calculatedColumnFormula>SUM(Z2:AE2)</calculatedColumnFormula>
    </tableColumn>
    <tableColumn id="54" xr3:uid="{00000000-0010-0000-0000-000036000000}" name="25" totalsRowFunction="sum" dataDxfId="307" totalsRowDxfId="306"/>
    <tableColumn id="55" xr3:uid="{00000000-0010-0000-0000-000037000000}" name="26" totalsRowFunction="sum" dataDxfId="305" totalsRowDxfId="304"/>
    <tableColumn id="56" xr3:uid="{00000000-0010-0000-0000-000038000000}" name="27" totalsRowFunction="sum" dataDxfId="303" totalsRowDxfId="302"/>
    <tableColumn id="57" xr3:uid="{00000000-0010-0000-0000-000039000000}" name="28" totalsRowFunction="sum" dataDxfId="301" totalsRowDxfId="300"/>
    <tableColumn id="58" xr3:uid="{00000000-0010-0000-0000-00003A000000}" name="29" totalsRowFunction="sum" dataDxfId="299" totalsRowDxfId="298"/>
    <tableColumn id="60" xr3:uid="{00000000-0010-0000-0000-00003C000000}" name="30" totalsRowFunction="sum" dataDxfId="297" totalsRowDxfId="296"/>
    <tableColumn id="65" xr3:uid="{00000000-0010-0000-0000-000041000000}" name="25 - 30" totalsRowFunction="sum" dataDxfId="295" totalsRowDxfId="294">
      <calculatedColumnFormula>SUM(AG2:AL2)</calculatedColumnFormula>
    </tableColumn>
    <tableColumn id="40" xr3:uid="{B420A998-68D1-4D71-B0A9-F1252FF77257}" name="31" totalsRowFunction="sum" dataDxfId="293" totalsRowDxfId="292"/>
    <tableColumn id="47" xr3:uid="{D18EE300-2DA8-4782-816E-B5B7226C7D71}" name="32" totalsRowFunction="sum" dataDxfId="291" totalsRowDxfId="290"/>
    <tableColumn id="51" xr3:uid="{F259EAA5-6042-4E5B-9EB9-0FEEFCFFD48D}" name="33" totalsRowFunction="sum" dataDxfId="289" totalsRowDxfId="288"/>
    <tableColumn id="52" xr3:uid="{D832422C-1581-442C-8033-887F21B2F407}" name="34" totalsRowFunction="sum" dataDxfId="287" totalsRowDxfId="286"/>
    <tableColumn id="59" xr3:uid="{8A43845C-A3F5-4739-B5B4-5AAAF6D2D6ED}" name="35" totalsRowFunction="sum" dataDxfId="285" totalsRowDxfId="284"/>
    <tableColumn id="63" xr3:uid="{4018A8BA-8179-43F1-89BB-85B9F2030A38}" name="36" totalsRowFunction="sum" dataDxfId="283" totalsRowDxfId="282"/>
    <tableColumn id="67" xr3:uid="{F3AF26C6-694A-4E07-8663-215AF3A82D3F}" name="31 - 36" totalsRowFunction="sum" dataDxfId="281" totalsRowDxfId="280">
      <calculatedColumnFormula>SUM(AN2:AS2)</calculatedColumnFormula>
    </tableColumn>
    <tableColumn id="68" xr3:uid="{747671A2-1BCC-47D2-92E1-219E8FEFEDA4}" name="37" totalsRowFunction="sum" dataDxfId="279" totalsRowDxfId="278"/>
    <tableColumn id="69" xr3:uid="{5FFF7CDC-0DA0-4E93-AB06-722E2F7C24F0}" name="38" totalsRowFunction="sum" dataDxfId="277" totalsRowDxfId="276"/>
    <tableColumn id="70" xr3:uid="{F1EC2186-ECD1-40AC-84D4-B3D317F2029F}" name="39" totalsRowFunction="sum" dataDxfId="275" totalsRowDxfId="274"/>
    <tableColumn id="71" xr3:uid="{8A28A850-8D19-485F-9674-8EF9F98AC51F}" name="40" totalsRowFunction="sum" dataDxfId="273" totalsRowDxfId="272"/>
    <tableColumn id="72" xr3:uid="{34005F7D-FDE5-4503-ABAE-9565474A2173}" name="41" totalsRowFunction="sum" dataDxfId="271" totalsRowDxfId="270"/>
    <tableColumn id="73" xr3:uid="{61DF2CE8-24B0-411C-9669-99E40EA88B1F}" name="42" totalsRowFunction="sum" dataDxfId="269" totalsRowDxfId="268"/>
    <tableColumn id="76" xr3:uid="{418A56CB-25B4-498E-994A-826607273BFE}" name="37 - 42" totalsRowFunction="sum" dataDxfId="267" totalsRowDxfId="266">
      <calculatedColumnFormula>SUM(AU2:AZ2)</calculatedColumnFormula>
    </tableColumn>
    <tableColumn id="77" xr3:uid="{7FF3D60A-FAC0-4F4C-93CF-E92D57BE2B99}" name="43" totalsRowFunction="sum" dataDxfId="265" totalsRowDxfId="264"/>
    <tableColumn id="78" xr3:uid="{B82482F1-EFE7-4AC3-9AD9-B897F5A3B959}" name="44" totalsRowFunction="sum" dataDxfId="263" totalsRowDxfId="262"/>
    <tableColumn id="79" xr3:uid="{26AFD349-FB46-4B68-B6B4-851F92A2C468}" name="45" totalsRowFunction="sum" dataDxfId="261" totalsRowDxfId="260"/>
    <tableColumn id="80" xr3:uid="{A59986FF-6E2B-4115-ADAB-883E2D092392}" name="46" totalsRowFunction="sum" dataDxfId="259" totalsRowDxfId="258"/>
    <tableColumn id="81" xr3:uid="{3912D533-0F02-4C1A-AA78-EB79741A7832}" name="47" totalsRowFunction="sum" dataDxfId="257" totalsRowDxfId="256"/>
    <tableColumn id="82" xr3:uid="{C6CD43DE-BAD2-4417-801C-526D6E4D4289}" name="48" totalsRowFunction="sum" dataDxfId="255" totalsRowDxfId="254"/>
    <tableColumn id="85" xr3:uid="{C0BB14BD-017C-4002-BD3D-9F537386F367}" name="43 - 48" totalsRowFunction="sum" dataDxfId="253" totalsRowDxfId="252">
      <calculatedColumnFormula>SUM(BB2:BG2)</calculatedColumnFormula>
    </tableColumn>
    <tableColumn id="86" xr3:uid="{284090DF-6D2F-413E-8BA3-74C2E1DD9083}" name="49" totalsRowFunction="sum" dataDxfId="251" totalsRowDxfId="250"/>
    <tableColumn id="87" xr3:uid="{67E44BDB-2386-4B67-847D-4FF64CE93494}" name="50" totalsRowFunction="sum" dataDxfId="249" totalsRowDxfId="248"/>
    <tableColumn id="88" xr3:uid="{6CAE6FCE-2F99-4134-8C66-494861BDD2C9}" name="51" totalsRowFunction="sum" dataDxfId="247" totalsRowDxfId="246"/>
    <tableColumn id="89" xr3:uid="{EC85F715-B4E2-4373-BEE4-697FE40A70D1}" name="52" totalsRowFunction="sum" dataDxfId="245" totalsRowDxfId="244"/>
    <tableColumn id="90" xr3:uid="{72B3C758-AF2F-4F2F-8935-0DE4DFFDD784}" name="53" totalsRowFunction="sum" dataDxfId="243" totalsRowDxfId="242"/>
    <tableColumn id="91" xr3:uid="{E3DCBDA8-2736-40C8-AEE0-3AEE28C3E996}" name="54" totalsRowFunction="sum" dataDxfId="241" totalsRowDxfId="240"/>
    <tableColumn id="94" xr3:uid="{22F06478-CDBC-49E6-8D45-A81AADF70A2B}" name="49 - 54" totalsRowFunction="sum" dataDxfId="239" totalsRowDxfId="238">
      <calculatedColumnFormula>SUM(BI2:BN2)</calculatedColumnFormula>
    </tableColumn>
    <tableColumn id="11" xr3:uid="{02DFDCC0-5069-4FB7-99BF-482DF93FD4C5}" name="VL" dataDxfId="237" totalsRowDxfId="236"/>
    <tableColumn id="95" xr3:uid="{26D1ECB5-496F-4D01-8B75-F260597303D6}" name="55" totalsRowFunction="sum" dataDxfId="235" totalsRowDxfId="234"/>
    <tableColumn id="96" xr3:uid="{8F10CB9D-FABE-4EF9-903A-4BA706F90E3A}" name="56" totalsRowFunction="sum" dataDxfId="233" totalsRowDxfId="232"/>
    <tableColumn id="97" xr3:uid="{6BDAB1BE-1269-4C06-BB36-26C88156C5D7}" name="57" totalsRowFunction="sum" dataDxfId="231" totalsRowDxfId="230"/>
    <tableColumn id="98" xr3:uid="{BF8E11B8-9BA7-4E35-B914-D77103288326}" name="58" totalsRowFunction="sum" dataDxfId="229" totalsRowDxfId="228"/>
    <tableColumn id="99" xr3:uid="{0C6EA778-CEDE-4F75-A1C1-2287BDC603DD}" name="59" totalsRowFunction="sum" dataDxfId="227" totalsRowDxfId="226"/>
    <tableColumn id="100" xr3:uid="{409C7B29-1430-4EA1-8DC5-AAD6BFD6F861}" name="60" totalsRowFunction="sum" dataDxfId="225" totalsRowDxfId="224"/>
    <tableColumn id="103" xr3:uid="{FD7B1FD4-C9B8-426E-BB0F-A18071146C46}" name="55 - 60" totalsRowFunction="sum" dataDxfId="223" totalsRowDxfId="222">
      <calculatedColumnFormula>SUM(BQ2:BV2)</calculatedColumnFormula>
    </tableColumn>
    <tableColumn id="104" xr3:uid="{954A6D4C-B889-4A8D-B876-9FBBBEA8CF6F}" name="61" totalsRowFunction="sum" dataDxfId="221" totalsRowDxfId="220"/>
    <tableColumn id="105" xr3:uid="{8B00D175-6EDA-4399-964A-C206C0088483}" name="62" totalsRowFunction="sum" dataDxfId="219" totalsRowDxfId="218"/>
    <tableColumn id="106" xr3:uid="{C55869E7-B6C2-427D-B5F2-C99CBA34B9E6}" name="63" totalsRowFunction="sum" dataDxfId="217" totalsRowDxfId="216"/>
    <tableColumn id="107" xr3:uid="{4001A695-6296-4114-95EC-D0AE782546BD}" name="64" totalsRowFunction="sum" dataDxfId="215" totalsRowDxfId="214"/>
    <tableColumn id="108" xr3:uid="{5FA6EEF2-069C-474A-B0A3-E07A9DE82CB5}" name="65" totalsRowFunction="sum" dataDxfId="213" totalsRowDxfId="212"/>
    <tableColumn id="109" xr3:uid="{5580CB7E-5441-4598-9FC8-3B047DE489C1}" name="66" totalsRowFunction="sum" dataDxfId="211" totalsRowDxfId="210"/>
    <tableColumn id="112" xr3:uid="{54EF946B-24E5-4C83-A1FE-64CF2ED65060}" name="61 - 66" totalsRowFunction="sum" dataDxfId="209" totalsRowDxfId="208">
      <calculatedColumnFormula>SUM(BX2:CC2)</calculatedColumnFormula>
    </tableColumn>
    <tableColumn id="113" xr3:uid="{39B1F671-5D2F-45DE-800C-FC6B30E5E72C}" name="67" totalsRowFunction="sum" dataDxfId="207" totalsRowDxfId="206"/>
    <tableColumn id="114" xr3:uid="{49804509-10D2-412D-BE99-FCD64C36D58D}" name="68" totalsRowFunction="sum" dataDxfId="205" totalsRowDxfId="204"/>
    <tableColumn id="115" xr3:uid="{97B7FBAB-0CA7-4D37-8279-5E5A60A6CA21}" name="69" totalsRowFunction="sum" dataDxfId="203" totalsRowDxfId="202"/>
    <tableColumn id="116" xr3:uid="{8D6548A3-013D-4A5F-9E41-49AAE3F9FE9E}" name="70" totalsRowFunction="sum" dataDxfId="201" totalsRowDxfId="200"/>
    <tableColumn id="117" xr3:uid="{D0EC5B41-B2D6-4C15-A7B7-59FE1CD0F1C3}" name="71" totalsRowFunction="sum" dataDxfId="199" totalsRowDxfId="198"/>
    <tableColumn id="118" xr3:uid="{24666C2A-49D7-4112-9927-56B502AE26FE}" name="72" totalsRowFunction="sum" dataDxfId="197" totalsRowDxfId="196"/>
    <tableColumn id="121" xr3:uid="{7D33C50C-17CC-4CA7-9C1D-8ECE2E5021AD}" name="67 - 72" totalsRowFunction="sum" dataDxfId="195" totalsRowDxfId="194">
      <calculatedColumnFormula>SUM(CE2:CJ2)</calculatedColumnFormula>
    </tableColumn>
    <tableColumn id="122" xr3:uid="{1871F18F-B5DB-4C27-A77C-C36296D4E4E3}" name="73" totalsRowFunction="sum" dataDxfId="193" totalsRowDxfId="192"/>
    <tableColumn id="123" xr3:uid="{CAE517FD-2398-427D-86E4-847BF8DEAE1C}" name="74" totalsRowFunction="sum" dataDxfId="191" totalsRowDxfId="190"/>
    <tableColumn id="124" xr3:uid="{0976944B-98DB-42CA-BEA3-2CC4B6645180}" name="75" totalsRowFunction="sum" dataDxfId="189" totalsRowDxfId="188"/>
    <tableColumn id="125" xr3:uid="{4F19652D-41ED-412B-A974-FEE129EE2CE6}" name="76" totalsRowFunction="sum" dataDxfId="187" totalsRowDxfId="186"/>
    <tableColumn id="126" xr3:uid="{9D04BE72-BDE8-4223-8325-C65065426E1C}" name="77" totalsRowFunction="sum" dataDxfId="185" totalsRowDxfId="184"/>
    <tableColumn id="127" xr3:uid="{631CD179-C345-48E7-8587-C9A29100ABC3}" name="78" totalsRowFunction="sum" dataDxfId="183" totalsRowDxfId="182"/>
    <tableColumn id="130" xr3:uid="{9089B4CF-0DA7-472B-A2E2-8AEB7D1DF85C}" name="73 - 78" totalsRowFunction="sum" dataDxfId="181" totalsRowDxfId="180">
      <calculatedColumnFormula>SUM(CL2:CQ2)</calculatedColumnFormula>
    </tableColumn>
    <tableColumn id="74" xr3:uid="{71249D37-B602-4C8D-80C6-6CF88DA33AB2}" name="79" totalsRowFunction="sum" dataDxfId="179" totalsRowDxfId="178"/>
    <tableColumn id="75" xr3:uid="{DB54EF26-4DF1-47D8-8034-083F90AAF95D}" name="80" totalsRowFunction="sum" dataDxfId="177" totalsRowDxfId="176"/>
    <tableColumn id="83" xr3:uid="{368C217A-0D28-45BB-9B58-981F1264C760}" name="81" totalsRowFunction="sum" dataDxfId="175" totalsRowDxfId="174"/>
    <tableColumn id="84" xr3:uid="{C8890506-9410-4F6F-A779-185F2E7AC1D1}" name="82" totalsRowFunction="sum" dataDxfId="173" totalsRowDxfId="172"/>
    <tableColumn id="92" xr3:uid="{CBC3394F-41EA-452D-A63B-4BDC43F0BD8F}" name="83" totalsRowFunction="sum" dataDxfId="171" totalsRowDxfId="170"/>
    <tableColumn id="93" xr3:uid="{E2FAD436-C490-4296-9556-49EC1A438F53}" name="84" totalsRowFunction="sum" dataDxfId="169" totalsRowDxfId="168"/>
    <tableColumn id="101" xr3:uid="{998621B9-0506-486A-ABB7-E6F532BA871B}" name="79 - 84" totalsRowFunction="sum" dataDxfId="167" totalsRowDxfId="166">
      <calculatedColumnFormula>SUM(CS2:CX2)</calculatedColumnFormula>
    </tableColumn>
    <tableColumn id="25" xr3:uid="{C4E0C651-C2E2-4EBC-AB76-91CA85A1C142}" name="85" totalsRowFunction="sum" dataDxfId="165" totalsRowDxfId="164"/>
    <tableColumn id="26" xr3:uid="{52DC3F3D-18C4-4EFA-8764-2572ED10F741}" name="86" totalsRowFunction="sum" totalsRowDxfId="163"/>
    <tableColumn id="27" xr3:uid="{DE4E94EB-D76B-48EC-A6B3-3FF58BDCC180}" name="87" totalsRowFunction="sum" totalsRowDxfId="162"/>
    <tableColumn id="28" xr3:uid="{1A31293F-33E8-4160-8739-C78BDCBBAE0E}" name="88" totalsRowFunction="sum" totalsRowDxfId="161"/>
    <tableColumn id="35" xr3:uid="{C84B277F-58F0-4E12-B0F0-C2B845044D96}" name="89" totalsRowFunction="sum" totalsRowDxfId="160"/>
    <tableColumn id="37" xr3:uid="{08129427-CEC3-4846-A9F3-14A58DB19413}" name="90" totalsRowFunction="sum" totalsRowDxfId="159"/>
    <tableColumn id="38" xr3:uid="{C0095F62-BFAB-4C85-BCEB-536224695F71}" name="85 - 90" totalsRowFunction="sum" dataDxfId="158" totalsRowDxfId="157">
      <calculatedColumnFormula>SUM(CZ2:DE2)</calculatedColumnFormula>
    </tableColumn>
    <tableColumn id="131" xr3:uid="{6999DFBE-D57D-4323-A337-3BF50DEC564D}" name="91" totalsRowFunction="sum" dataDxfId="156" totalsRowDxfId="155"/>
    <tableColumn id="132" xr3:uid="{B2308982-A936-447C-9A94-7C8391364201}" name="92" totalsRowFunction="sum" dataDxfId="154" totalsRowDxfId="153"/>
    <tableColumn id="133" xr3:uid="{56262828-20FE-415D-8432-DBE4F73D94C2}" name="93" totalsRowFunction="sum" dataDxfId="152" totalsRowDxfId="151"/>
    <tableColumn id="134" xr3:uid="{28BA761E-D01B-40B3-A759-9B77B59086D7}" name="94" totalsRowFunction="sum" dataDxfId="150" totalsRowDxfId="149"/>
    <tableColumn id="135" xr3:uid="{918110D9-2360-46AE-B918-CE3B762B1AFC}" name="95" totalsRowFunction="sum" dataDxfId="148" totalsRowDxfId="147"/>
    <tableColumn id="136" xr3:uid="{88B6A4AD-42DC-4AE1-9CA0-52B8478CFD62}" name="96" totalsRowFunction="sum" dataDxfId="146" totalsRowDxfId="145"/>
    <tableColumn id="139" xr3:uid="{10F994CE-A41C-4C98-B399-98815D22BBF8}" name="91 - 96" totalsRowFunction="sum" dataDxfId="144" totalsRowDxfId="143">
      <calculatedColumnFormula>SUM(DG2:DL2)</calculatedColumnFormula>
    </tableColumn>
    <tableColumn id="140" xr3:uid="{3A18C39F-220A-4527-A0BE-03FC70895EE9}" name="97" totalsRowFunction="sum" dataDxfId="142" totalsRowDxfId="141"/>
    <tableColumn id="141" xr3:uid="{79B859FD-38DF-43E8-A10B-0EF82C13E4D0}" name="98" totalsRowFunction="sum" dataDxfId="140" totalsRowDxfId="139"/>
    <tableColumn id="142" xr3:uid="{20E98797-7273-47E6-82FF-ED82AA20B83D}" name="99" totalsRowFunction="sum" dataDxfId="138" totalsRowDxfId="137"/>
    <tableColumn id="143" xr3:uid="{FADFD356-A4B6-4E12-9093-964D7AFE5795}" name="100" totalsRowFunction="sum" dataDxfId="136" totalsRowDxfId="135"/>
    <tableColumn id="144" xr3:uid="{F789804C-FEF8-4FB6-87C6-7BA5E8C23FA7}" name="101" totalsRowFunction="sum" dataDxfId="134" totalsRowDxfId="133"/>
    <tableColumn id="145" xr3:uid="{C56BCDFC-A9E0-4261-AF8D-FC86B1C82494}" name="102" totalsRowFunction="sum" dataDxfId="132" totalsRowDxfId="131"/>
    <tableColumn id="148" xr3:uid="{8B776BD5-73B8-45B4-AE7A-2F92D66B3CC1}" name="97 - 102" totalsRowFunction="sum" dataDxfId="130" totalsRowDxfId="129">
      <calculatedColumnFormula>SUM(DN2:DS2)</calculatedColumnFormula>
    </tableColumn>
    <tableColumn id="194" xr3:uid="{4F6127C9-2FC3-4289-AA4B-25C9E571280F}" name="Sum2" totalsRowFunction="sum" dataDxfId="128" totalsRowDxfId="127">
      <calculatedColumnFormula>SUM(DT2,DM2,DF2,CY2,CR2,CK2,CD2,BW2,BO2,BH2,BA2,AT2,AM2,AF2,Y2,R2,K2)</calculatedColumnFormula>
    </tableColumn>
    <tableColumn id="13" xr3:uid="{3CBC8584-DC4B-451A-9BAF-80B5CDD57841}" name="VL DIFF" dataDxfId="126" totalsRowDxfId="125">
      <calculatedColumnFormula>IF(ISBLANK(BP2),0, ABS(195743-BP2))</calculatedColumnFormula>
    </tableColumn>
    <tableColumn id="14" xr3:uid="{B3860B38-F18B-4CF3-B980-3947294A98D3}" name="Column1" dataDxfId="124" totalsRowDxfId="123">
      <calculatedColumnFormula array="1">RANK(DU2,$DU$2:$DU$32)+SUMPRODUCT(--($DU$2:$DU$32=$DU2),--(DV2&gt;$DV$2:$DV$32))</calculatedColumnFormula>
    </tableColumn>
    <tableColumn id="15" xr3:uid="{4F6A6A4C-EE4D-47EE-99C0-6650C8C41C20}" name="Column2" dataDxfId="122" totalsRowDxfId="121"/>
  </tableColumns>
  <tableStyleInfo name="TableStyleMedium2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43" displayName="Table143" ref="A1:DL37" totalsRowShown="0" headerRowDxfId="120" dataDxfId="118" headerRowBorderDxfId="119" tableBorderDxfId="117" totalsRowBorderDxfId="116">
  <sortState xmlns:xlrd2="http://schemas.microsoft.com/office/spreadsheetml/2017/richdata2" ref="A2:DL36">
    <sortCondition ref="C2:C37"/>
  </sortState>
  <tableColumns count="116">
    <tableColumn id="1" xr3:uid="{00000000-0010-0000-0100-000001000000}" name="Nr." dataDxfId="115"/>
    <tableColumn id="2" xr3:uid="{00000000-0010-0000-0100-000002000000}" name="Nimi" dataDxfId="114"/>
    <tableColumn id="3" xr3:uid="{00000000-0010-0000-0100-000003000000}" name="Koht" dataDxfId="113">
      <calculatedColumnFormula>RANK(DM2,$DM$2:$DM$37)</calculatedColumnFormula>
    </tableColumn>
    <tableColumn id="5" xr3:uid="{00000000-0010-0000-0100-000005000000}" name="Sum" dataDxfId="112">
      <calculatedColumnFormula>DM2</calculatedColumnFormula>
    </tableColumn>
    <tableColumn id="6" xr3:uid="{00000000-0010-0000-0100-000006000000}" name="1" dataDxfId="111"/>
    <tableColumn id="7" xr3:uid="{00000000-0010-0000-0100-000007000000}" name="2" dataDxfId="110"/>
    <tableColumn id="8" xr3:uid="{00000000-0010-0000-0100-000008000000}" name="3" dataDxfId="109"/>
    <tableColumn id="9" xr3:uid="{00000000-0010-0000-0100-000009000000}" name="4" dataDxfId="108"/>
    <tableColumn id="10" xr3:uid="{00000000-0010-0000-0100-00000A000000}" name="5" dataDxfId="107"/>
    <tableColumn id="12" xr3:uid="{00000000-0010-0000-0100-00000C000000}" name="6" dataDxfId="106"/>
    <tableColumn id="13" xr3:uid="{00000000-0010-0000-0100-00000D000000}" name="7" dataDxfId="105"/>
    <tableColumn id="17" xr3:uid="{00000000-0010-0000-0100-000011000000}" name="1 - 7" dataDxfId="104">
      <calculatedColumnFormula>SUM(E2:K2)</calculatedColumnFormula>
    </tableColumn>
    <tableColumn id="18" xr3:uid="{00000000-0010-0000-0100-000012000000}" name="8" dataDxfId="103"/>
    <tableColumn id="19" xr3:uid="{00000000-0010-0000-0100-000013000000}" name="9" dataDxfId="102"/>
    <tableColumn id="20" xr3:uid="{00000000-0010-0000-0100-000014000000}" name="10" dataDxfId="101"/>
    <tableColumn id="21" xr3:uid="{00000000-0010-0000-0100-000015000000}" name="11" dataDxfId="100"/>
    <tableColumn id="22" xr3:uid="{00000000-0010-0000-0100-000016000000}" name="12" dataDxfId="99"/>
    <tableColumn id="24" xr3:uid="{00000000-0010-0000-0100-000018000000}" name="13" dataDxfId="98"/>
    <tableColumn id="25" xr3:uid="{00000000-0010-0000-0100-000019000000}" name="14" dataDxfId="97"/>
    <tableColumn id="29" xr3:uid="{00000000-0010-0000-0100-00001D000000}" name="8 - 14" dataDxfId="96">
      <calculatedColumnFormula>SUM(M2:S2)</calculatedColumnFormula>
    </tableColumn>
    <tableColumn id="30" xr3:uid="{00000000-0010-0000-0100-00001E000000}" name="15" dataDxfId="95"/>
    <tableColumn id="31" xr3:uid="{00000000-0010-0000-0100-00001F000000}" name="16" dataDxfId="94"/>
    <tableColumn id="32" xr3:uid="{00000000-0010-0000-0100-000020000000}" name="17" dataDxfId="93"/>
    <tableColumn id="33" xr3:uid="{00000000-0010-0000-0100-000021000000}" name="18" dataDxfId="92"/>
    <tableColumn id="34" xr3:uid="{00000000-0010-0000-0100-000022000000}" name="19" dataDxfId="91"/>
    <tableColumn id="36" xr3:uid="{00000000-0010-0000-0100-000024000000}" name="20" dataDxfId="90"/>
    <tableColumn id="37" xr3:uid="{00000000-0010-0000-0100-000025000000}" name="21" dataDxfId="89"/>
    <tableColumn id="41" xr3:uid="{00000000-0010-0000-0100-000029000000}" name="15 - 21" dataDxfId="88">
      <calculatedColumnFormula>SUM(U2:AA2)</calculatedColumnFormula>
    </tableColumn>
    <tableColumn id="42" xr3:uid="{00000000-0010-0000-0100-00002A000000}" name="22" dataDxfId="87"/>
    <tableColumn id="43" xr3:uid="{00000000-0010-0000-0100-00002B000000}" name="23" dataDxfId="86"/>
    <tableColumn id="44" xr3:uid="{00000000-0010-0000-0100-00002C000000}" name="24" dataDxfId="85"/>
    <tableColumn id="45" xr3:uid="{00000000-0010-0000-0100-00002D000000}" name="25" dataDxfId="84"/>
    <tableColumn id="46" xr3:uid="{00000000-0010-0000-0100-00002E000000}" name="26" dataDxfId="83"/>
    <tableColumn id="48" xr3:uid="{00000000-0010-0000-0100-000030000000}" name="27" dataDxfId="82"/>
    <tableColumn id="49" xr3:uid="{00000000-0010-0000-0100-000031000000}" name="28" dataDxfId="81"/>
    <tableColumn id="53" xr3:uid="{00000000-0010-0000-0100-000035000000}" name="22 - 28" dataDxfId="80">
      <calculatedColumnFormula>SUM(AC2:AI2)</calculatedColumnFormula>
    </tableColumn>
    <tableColumn id="54" xr3:uid="{00000000-0010-0000-0100-000036000000}" name="29" dataDxfId="79"/>
    <tableColumn id="55" xr3:uid="{00000000-0010-0000-0100-000037000000}" name="30" dataDxfId="78"/>
    <tableColumn id="56" xr3:uid="{00000000-0010-0000-0100-000038000000}" name="31" dataDxfId="77"/>
    <tableColumn id="57" xr3:uid="{00000000-0010-0000-0100-000039000000}" name="32" dataDxfId="76"/>
    <tableColumn id="58" xr3:uid="{00000000-0010-0000-0100-00003A000000}" name="33" dataDxfId="75"/>
    <tableColumn id="60" xr3:uid="{00000000-0010-0000-0100-00003C000000}" name="34" dataDxfId="74"/>
    <tableColumn id="61" xr3:uid="{00000000-0010-0000-0100-00003D000000}" name="35" dataDxfId="73"/>
    <tableColumn id="65" xr3:uid="{00000000-0010-0000-0100-000041000000}" name="29 - 35" dataDxfId="72">
      <calculatedColumnFormula>SUM(AK2:AQ2)</calculatedColumnFormula>
    </tableColumn>
    <tableColumn id="4" xr3:uid="{ADF21A96-F755-4BC0-836C-AB56FE29AC04}" name="36" dataDxfId="71"/>
    <tableColumn id="11" xr3:uid="{A49D5B29-096D-4175-93F1-9225D09AD0B4}" name="37" dataDxfId="70"/>
    <tableColumn id="14" xr3:uid="{FB5BF654-4E61-49F8-BE44-6BB533271214}" name="38" dataDxfId="69"/>
    <tableColumn id="15" xr3:uid="{A60BD176-9577-4CDC-A148-0B19856940E3}" name="39" dataDxfId="68"/>
    <tableColumn id="16" xr3:uid="{90C87E2A-4150-4473-8A74-6C3EF2C84BFA}" name="40" dataDxfId="67"/>
    <tableColumn id="23" xr3:uid="{E603F9F3-58F4-4370-BDB5-903EA7A07777}" name="41" dataDxfId="66"/>
    <tableColumn id="26" xr3:uid="{029E0381-D226-4CAD-9DB1-FD6B18122832}" name="42" dataDxfId="65"/>
    <tableColumn id="27" xr3:uid="{EF930564-1524-47CC-8E4B-4575A6279ACE}" name="36 - 42" dataDxfId="64">
      <calculatedColumnFormula>SUM(AS2:AY2)</calculatedColumnFormula>
    </tableColumn>
    <tableColumn id="28" xr3:uid="{EBB8B988-2E27-4D97-B073-678FCC669D58}" name="43" dataDxfId="63"/>
    <tableColumn id="35" xr3:uid="{C3169483-F8C1-4C43-A370-54A5E8E407CD}" name="44" dataDxfId="62"/>
    <tableColumn id="38" xr3:uid="{7450A0B5-ED92-4318-9739-02F92422D438}" name="45" dataDxfId="61"/>
    <tableColumn id="39" xr3:uid="{1D202F1F-CA2B-4045-ACED-EB7C2F967685}" name="46" dataDxfId="60"/>
    <tableColumn id="40" xr3:uid="{277B87CB-BE1C-4C19-89AC-1215D535FA75}" name="47" dataDxfId="59"/>
    <tableColumn id="47" xr3:uid="{42778324-742C-4C51-A7D4-EE6E7BA03351}" name="48" dataDxfId="58"/>
    <tableColumn id="50" xr3:uid="{AA25C791-A6E0-41F8-AE18-B8D895119D93}" name="49" dataDxfId="57"/>
    <tableColumn id="51" xr3:uid="{54699993-0613-42F4-9E09-FF1F6F71A602}" name="43 - 49" dataDxfId="56">
      <calculatedColumnFormula>SUM(BA2:BG2)</calculatedColumnFormula>
    </tableColumn>
    <tableColumn id="52" xr3:uid="{ADC97346-C41E-42B8-A1E9-EBDDB424AB19}" name="50" dataDxfId="55"/>
    <tableColumn id="59" xr3:uid="{6640DF95-368D-41AE-8E0B-BC867E46E1AA}" name="51" dataDxfId="54"/>
    <tableColumn id="62" xr3:uid="{B9EDC7A4-DB69-4CE5-8E0C-9ECB5287CAA7}" name="52" dataDxfId="53"/>
    <tableColumn id="63" xr3:uid="{1241B873-3F4C-4E8E-846B-562029145554}" name="53" dataDxfId="52"/>
    <tableColumn id="64" xr3:uid="{47243A7E-BAEB-498C-8FC3-4511D34B7A0F}" name="54" dataDxfId="51"/>
    <tableColumn id="66" xr3:uid="{68ACF840-1A60-49F3-AC4C-91ED03A2B945}" name="55" dataDxfId="50"/>
    <tableColumn id="67" xr3:uid="{F33DCE3A-5EA5-4EF9-BBE8-7E8F1299466F}" name="56" dataDxfId="49"/>
    <tableColumn id="68" xr3:uid="{6287C609-B480-47E6-A294-E3F3971238BB}" name="50 - 56" dataDxfId="48">
      <calculatedColumnFormula>SUM(BI2:BO2)</calculatedColumnFormula>
    </tableColumn>
    <tableColumn id="69" xr3:uid="{88A98C54-440B-4AD4-9055-43F95D4AC475}" name="57" dataDxfId="47"/>
    <tableColumn id="70" xr3:uid="{52E4320B-140A-4042-80D2-39811FAC4D04}" name="58" dataDxfId="46"/>
    <tableColumn id="71" xr3:uid="{7E134D15-3DAB-4B70-A426-22143F5374AF}" name="59" dataDxfId="45"/>
    <tableColumn id="72" xr3:uid="{7E29546E-9DBC-4221-BB1D-26D951074580}" name="60" dataDxfId="44"/>
    <tableColumn id="73" xr3:uid="{59CE1395-B364-4037-8D53-28459B9DEF4B}" name="61" dataDxfId="43"/>
    <tableColumn id="74" xr3:uid="{6EA131EE-9A9B-41FA-A7F1-E22EAE13B6CD}" name="62" dataDxfId="42"/>
    <tableColumn id="75" xr3:uid="{11FBB814-638D-4669-A56B-1DFEF6525C9F}" name="63" dataDxfId="41"/>
    <tableColumn id="76" xr3:uid="{BD2FE389-F760-4B0E-B87A-1C4670D004BF}" name="27 - 63" dataDxfId="40">
      <calculatedColumnFormula>SUM(BQ2:BW2)</calculatedColumnFormula>
    </tableColumn>
    <tableColumn id="77" xr3:uid="{1FCC0AF4-5AA6-4D28-9F5E-59B1EB2A7109}" name="64" dataDxfId="39"/>
    <tableColumn id="78" xr3:uid="{2A84DA6B-BF92-40DB-8981-73EBF59194D0}" name="65" dataDxfId="38"/>
    <tableColumn id="79" xr3:uid="{B446A6CE-BDDE-4FF2-889C-2027BD5E62CF}" name="66" dataDxfId="37"/>
    <tableColumn id="80" xr3:uid="{579D27B5-085F-4486-9B6C-DD12CEB460D6}" name="67" dataDxfId="36"/>
    <tableColumn id="81" xr3:uid="{35AADE24-DF7D-4A0F-B5E5-31DF4C5F3DC1}" name="68" dataDxfId="35"/>
    <tableColumn id="82" xr3:uid="{07BE5C85-844E-43EA-B564-BDC503E566BE}" name="69" dataDxfId="34"/>
    <tableColumn id="83" xr3:uid="{4399315F-6BE9-45FE-BBEC-5D8807F89664}" name="70" dataDxfId="33"/>
    <tableColumn id="84" xr3:uid="{3D235454-CD7E-4F7D-B6E8-FDA48F2B1782}" name="64 - 70" dataDxfId="32">
      <calculatedColumnFormula>SUM(BY2:CE2)</calculatedColumnFormula>
    </tableColumn>
    <tableColumn id="85" xr3:uid="{A07336BC-2B52-491D-87D8-035744CCBAAE}" name="71" dataDxfId="31"/>
    <tableColumn id="86" xr3:uid="{AEA33C99-6252-4448-8D72-18C31E993C2E}" name="72" dataDxfId="30"/>
    <tableColumn id="87" xr3:uid="{861F8C43-0B75-4499-B328-B4F35879B6CF}" name="73" dataDxfId="29"/>
    <tableColumn id="88" xr3:uid="{9F995650-CEC2-4663-AFD5-055CF95FE52F}" name="74" dataDxfId="28"/>
    <tableColumn id="89" xr3:uid="{47257556-39B8-4E68-B2B2-67C193810B12}" name="75" dataDxfId="27"/>
    <tableColumn id="90" xr3:uid="{719DEB9A-0722-40B2-ABB2-24FB3E58104C}" name="76" dataDxfId="26"/>
    <tableColumn id="91" xr3:uid="{A5DE1A07-D60E-4C67-BF40-767DA020D2FF}" name="77" dataDxfId="25"/>
    <tableColumn id="92" xr3:uid="{811A65EF-3A02-45DF-B246-454D33F01934}" name="71 - 77" dataDxfId="24">
      <calculatedColumnFormula>SUM(CG2:CM2)</calculatedColumnFormula>
    </tableColumn>
    <tableColumn id="93" xr3:uid="{E90B666A-EF89-43D7-A83E-0B974864E507}" name="78" dataDxfId="23"/>
    <tableColumn id="94" xr3:uid="{29F42416-E75B-476B-8EE8-E81BF848EDEE}" name="79" dataDxfId="22"/>
    <tableColumn id="95" xr3:uid="{CD2FE542-DCC5-4107-962E-B79F6E52A6D2}" name="80" dataDxfId="21"/>
    <tableColumn id="96" xr3:uid="{3B3F34BA-1E3F-4B3D-AA51-22BE728A88F3}" name="81" dataDxfId="20"/>
    <tableColumn id="97" xr3:uid="{A880D976-9F49-4D7C-BA3D-15A8F96E127C}" name="82" dataDxfId="19"/>
    <tableColumn id="98" xr3:uid="{A7A5936F-8FE1-45A8-A1CF-15235CAC8B27}" name="83" dataDxfId="18"/>
    <tableColumn id="99" xr3:uid="{2DABBA9A-727F-40E6-96A3-5522709BA912}" name="84" dataDxfId="17"/>
    <tableColumn id="100" xr3:uid="{B8673770-A913-4618-8D73-53740DF4A134}" name="78 - 84" dataDxfId="16">
      <calculatedColumnFormula>SUM(CO2:CU2)</calculatedColumnFormula>
    </tableColumn>
    <tableColumn id="101" xr3:uid="{E6C11BB8-47D4-4C8E-8E00-CD68B6950794}" name="85" dataDxfId="15"/>
    <tableColumn id="102" xr3:uid="{6E23B5EC-9C6F-42CC-879A-E3311A4108A9}" name="86" dataDxfId="14"/>
    <tableColumn id="103" xr3:uid="{EE72851E-586A-4E5E-97EF-EA5FA716EF28}" name="87" dataDxfId="13"/>
    <tableColumn id="104" xr3:uid="{1A9D8945-BAAF-4E91-A848-E639A09AB421}" name="88" dataDxfId="12"/>
    <tableColumn id="105" xr3:uid="{0BA9EE9C-912D-48CC-B3C8-A50190C40CDF}" name="89" dataDxfId="11"/>
    <tableColumn id="106" xr3:uid="{D0A6D810-FE65-4F43-9E79-8A5B9F4B6CC2}" name="90" dataDxfId="10"/>
    <tableColumn id="107" xr3:uid="{0FBC1A5B-251B-4BC1-AD4F-0914583FE7C3}" name="91" dataDxfId="9"/>
    <tableColumn id="108" xr3:uid="{35F241BD-96C0-461D-BA8D-2B9C5C7EC299}" name="85 - 91" dataDxfId="8">
      <calculatedColumnFormula>SUM(CW2:DC2)</calculatedColumnFormula>
    </tableColumn>
    <tableColumn id="109" xr3:uid="{858177B5-7617-4AF2-A0B0-FC0D1C935E1F}" name="92" dataDxfId="7"/>
    <tableColumn id="110" xr3:uid="{9BB946EF-BC30-4FA5-8753-8C14BE1539EE}" name="93" dataDxfId="6"/>
    <tableColumn id="111" xr3:uid="{D87D145F-0C12-4E07-9818-328911C5AFAA}" name="94" dataDxfId="5"/>
    <tableColumn id="112" xr3:uid="{FC21D0DF-26E4-4CEE-8E48-1E8F26ACC407}" name="95" dataDxfId="4"/>
    <tableColumn id="113" xr3:uid="{5860EF73-3F32-4059-8844-ED4014402E42}" name="96" dataDxfId="3"/>
    <tableColumn id="114" xr3:uid="{2A01792B-3D6B-4492-86AF-ECC3C4969584}" name="97" dataDxfId="2"/>
    <tableColumn id="115" xr3:uid="{51575CA4-F310-47D7-B974-047B602EB0E4}" name="98" dataDxfId="1"/>
    <tableColumn id="116" xr3:uid="{05D86BDA-A5D7-4393-963F-8CABA04C569F}" name="92 - 98" dataDxfId="0">
      <calculatedColumnFormula>SUM(DE2:DK2)</calculatedColumnFormula>
    </tableColumn>
  </tableColumns>
  <tableStyleInfo name="TableStyleMedium19" showFirstColumn="0" showLastColumn="0" showRowStripes="0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BL103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F3" sqref="F3"/>
    </sheetView>
  </sheetViews>
  <sheetFormatPr defaultColWidth="8.6640625" defaultRowHeight="13.8" thickBottom="1"/>
  <cols>
    <col min="1" max="1" width="3.44140625" style="16" customWidth="1"/>
    <col min="2" max="2" width="27.44140625" style="1" bestFit="1" customWidth="1"/>
    <col min="3" max="3" width="3.6640625" style="1" customWidth="1"/>
    <col min="4" max="4" width="6.44140625" style="53" customWidth="1"/>
    <col min="5" max="5" width="8.6640625" style="49" bestFit="1" customWidth="1"/>
    <col min="6" max="14" width="4.6640625" style="17" customWidth="1"/>
    <col min="15" max="15" width="6.33203125" style="17" customWidth="1"/>
    <col min="16" max="16" width="7.44140625" style="35" bestFit="1" customWidth="1"/>
    <col min="17" max="26" width="6.33203125" style="17" customWidth="1"/>
    <col min="27" max="27" width="7.44140625" style="35" bestFit="1" customWidth="1"/>
    <col min="28" max="37" width="6.33203125" style="17" customWidth="1"/>
    <col min="38" max="38" width="7.44140625" style="35" bestFit="1" customWidth="1"/>
    <col min="39" max="48" width="6.33203125" style="17" customWidth="1"/>
    <col min="49" max="49" width="7.44140625" style="35" bestFit="1" customWidth="1"/>
    <col min="50" max="59" width="6.33203125" style="17" customWidth="1"/>
    <col min="60" max="60" width="7.44140625" style="35" bestFit="1" customWidth="1"/>
    <col min="61" max="61" width="6.33203125" style="17" customWidth="1"/>
    <col min="62" max="62" width="10.109375" style="36" customWidth="1"/>
    <col min="63" max="63" width="11.109375" style="42" customWidth="1"/>
    <col min="64" max="64" width="10.6640625" style="1" bestFit="1" customWidth="1"/>
    <col min="65" max="16384" width="8.6640625" style="1"/>
  </cols>
  <sheetData>
    <row r="1" spans="1:64" s="22" customFormat="1" ht="16.2" thickBot="1">
      <c r="A1" s="18" t="s">
        <v>62</v>
      </c>
      <c r="B1" s="28" t="s">
        <v>61</v>
      </c>
      <c r="C1" s="28" t="s">
        <v>64</v>
      </c>
      <c r="D1" s="50" t="s">
        <v>6</v>
      </c>
      <c r="E1" s="54" t="s">
        <v>63</v>
      </c>
      <c r="F1" s="19" t="s">
        <v>7</v>
      </c>
      <c r="G1" s="19" t="s">
        <v>8</v>
      </c>
      <c r="H1" s="19" t="s">
        <v>9</v>
      </c>
      <c r="I1" s="19" t="s">
        <v>10</v>
      </c>
      <c r="J1" s="19" t="s">
        <v>11</v>
      </c>
      <c r="K1" s="19" t="s">
        <v>12</v>
      </c>
      <c r="L1" s="19" t="s">
        <v>13</v>
      </c>
      <c r="M1" s="19" t="s">
        <v>14</v>
      </c>
      <c r="N1" s="19" t="s">
        <v>15</v>
      </c>
      <c r="O1" s="20" t="s">
        <v>16</v>
      </c>
      <c r="P1" s="30" t="s">
        <v>0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21</v>
      </c>
      <c r="V1" s="19" t="s">
        <v>22</v>
      </c>
      <c r="W1" s="19" t="s">
        <v>23</v>
      </c>
      <c r="X1" s="19" t="s">
        <v>24</v>
      </c>
      <c r="Y1" s="19" t="s">
        <v>25</v>
      </c>
      <c r="Z1" s="20" t="s">
        <v>26</v>
      </c>
      <c r="AA1" s="30" t="s">
        <v>1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20" t="s">
        <v>36</v>
      </c>
      <c r="AL1" s="30" t="s">
        <v>2</v>
      </c>
      <c r="AM1" s="19" t="s">
        <v>37</v>
      </c>
      <c r="AN1" s="19" t="s">
        <v>38</v>
      </c>
      <c r="AO1" s="19" t="s">
        <v>39</v>
      </c>
      <c r="AP1" s="19" t="s">
        <v>40</v>
      </c>
      <c r="AQ1" s="19" t="s">
        <v>41</v>
      </c>
      <c r="AR1" s="19" t="s">
        <v>42</v>
      </c>
      <c r="AS1" s="19" t="s">
        <v>43</v>
      </c>
      <c r="AT1" s="19" t="s">
        <v>44</v>
      </c>
      <c r="AU1" s="19" t="s">
        <v>45</v>
      </c>
      <c r="AV1" s="20" t="s">
        <v>46</v>
      </c>
      <c r="AW1" s="30" t="s">
        <v>3</v>
      </c>
      <c r="AX1" s="19" t="s">
        <v>47</v>
      </c>
      <c r="AY1" s="19" t="s">
        <v>48</v>
      </c>
      <c r="AZ1" s="19" t="s">
        <v>49</v>
      </c>
      <c r="BA1" s="19" t="s">
        <v>50</v>
      </c>
      <c r="BB1" s="19" t="s">
        <v>51</v>
      </c>
      <c r="BC1" s="19" t="s">
        <v>52</v>
      </c>
      <c r="BD1" s="19" t="s">
        <v>53</v>
      </c>
      <c r="BE1" s="19" t="s">
        <v>54</v>
      </c>
      <c r="BF1" s="19" t="s">
        <v>55</v>
      </c>
      <c r="BG1" s="20" t="s">
        <v>56</v>
      </c>
      <c r="BH1" s="30" t="s">
        <v>4</v>
      </c>
      <c r="BI1" s="19" t="s">
        <v>57</v>
      </c>
      <c r="BJ1" s="37" t="s">
        <v>58</v>
      </c>
      <c r="BK1" s="40" t="s">
        <v>59</v>
      </c>
      <c r="BL1" s="21" t="s">
        <v>5</v>
      </c>
    </row>
    <row r="2" spans="1:64" ht="16.2" thickBot="1">
      <c r="A2" s="23">
        <v>1</v>
      </c>
      <c r="B2" s="29"/>
      <c r="C2" s="55"/>
      <c r="D2" s="51">
        <f t="shared" ref="D2:D33" si="0">BJ2</f>
        <v>0</v>
      </c>
      <c r="E2" s="45">
        <f t="shared" ref="E2:E33" si="1">RANK(D2,$BJ$2:$BJ$101)</f>
        <v>1</v>
      </c>
      <c r="F2" s="2"/>
      <c r="G2" s="3"/>
      <c r="H2" s="3"/>
      <c r="I2" s="3"/>
      <c r="J2" s="3"/>
      <c r="K2" s="3"/>
      <c r="L2" s="3"/>
      <c r="M2" s="3"/>
      <c r="N2" s="3"/>
      <c r="O2" s="4"/>
      <c r="P2" s="31">
        <f t="shared" ref="P2:P33" si="2">SUM(F2:O2)</f>
        <v>0</v>
      </c>
      <c r="Q2" s="2"/>
      <c r="R2" s="3"/>
      <c r="S2" s="3"/>
      <c r="T2" s="3"/>
      <c r="U2" s="3"/>
      <c r="V2" s="3"/>
      <c r="W2" s="3"/>
      <c r="X2" s="3"/>
      <c r="Y2" s="3"/>
      <c r="Z2" s="4"/>
      <c r="AA2" s="31">
        <f t="shared" ref="AA2:AA33" si="3">SUM(Q2:Z2)</f>
        <v>0</v>
      </c>
      <c r="AB2" s="2"/>
      <c r="AC2" s="3"/>
      <c r="AD2" s="3"/>
      <c r="AE2" s="3"/>
      <c r="AF2" s="3"/>
      <c r="AG2" s="3"/>
      <c r="AH2" s="3"/>
      <c r="AI2" s="3"/>
      <c r="AJ2" s="3"/>
      <c r="AK2" s="4"/>
      <c r="AL2" s="31">
        <f t="shared" ref="AL2:AL33" si="4">SUM(AB2:AK2)</f>
        <v>0</v>
      </c>
      <c r="AM2" s="2"/>
      <c r="AN2" s="3"/>
      <c r="AO2" s="3"/>
      <c r="AP2" s="3"/>
      <c r="AQ2" s="3"/>
      <c r="AR2" s="3"/>
      <c r="AS2" s="3"/>
      <c r="AT2" s="3"/>
      <c r="AU2" s="3"/>
      <c r="AV2" s="4"/>
      <c r="AW2" s="31">
        <f t="shared" ref="AW2:AW33" si="5">SUM(AM2:AV2)</f>
        <v>0</v>
      </c>
      <c r="AX2" s="2"/>
      <c r="AY2" s="3"/>
      <c r="AZ2" s="3"/>
      <c r="BA2" s="3"/>
      <c r="BB2" s="3"/>
      <c r="BC2" s="3"/>
      <c r="BD2" s="3"/>
      <c r="BE2" s="3"/>
      <c r="BF2" s="3"/>
      <c r="BG2" s="4"/>
      <c r="BH2" s="31">
        <f t="shared" ref="BH2:BH33" si="6">SUM(AX2:BG2)</f>
        <v>0</v>
      </c>
      <c r="BI2" s="2"/>
      <c r="BJ2" s="43">
        <f t="shared" ref="BJ2:BJ33" si="7">P2+AA2+AL2+AW2+BH2</f>
        <v>0</v>
      </c>
      <c r="BK2" s="41">
        <f t="shared" ref="BK2:BK33" si="8">RANK(BJ2,$BJ$2:$BJ$101)</f>
        <v>1</v>
      </c>
      <c r="BL2" s="38">
        <f t="shared" ref="BL2:BL33" si="9">IF(NOT(COUNTBLANK(F2:BI2)=100),BJ2/(100-COUNTBLANK(F2:BI2))/2,"0%")</f>
        <v>0</v>
      </c>
    </row>
    <row r="3" spans="1:64" ht="16.2" thickBot="1">
      <c r="A3" s="24">
        <v>2</v>
      </c>
      <c r="B3" s="29"/>
      <c r="C3" s="55"/>
      <c r="D3" s="51">
        <f t="shared" si="0"/>
        <v>0</v>
      </c>
      <c r="E3" s="46">
        <f t="shared" si="1"/>
        <v>1</v>
      </c>
      <c r="F3" s="2"/>
      <c r="G3" s="3"/>
      <c r="H3" s="3"/>
      <c r="I3" s="3"/>
      <c r="J3" s="3"/>
      <c r="K3" s="3"/>
      <c r="L3" s="3"/>
      <c r="M3" s="3"/>
      <c r="N3" s="3"/>
      <c r="O3" s="4"/>
      <c r="P3" s="31">
        <f t="shared" si="2"/>
        <v>0</v>
      </c>
      <c r="Q3" s="2"/>
      <c r="R3" s="3"/>
      <c r="S3" s="3"/>
      <c r="T3" s="3"/>
      <c r="U3" s="3"/>
      <c r="V3" s="3"/>
      <c r="W3" s="3"/>
      <c r="X3" s="3"/>
      <c r="Y3" s="3"/>
      <c r="Z3" s="4"/>
      <c r="AA3" s="31">
        <f t="shared" si="3"/>
        <v>0</v>
      </c>
      <c r="AB3" s="2"/>
      <c r="AC3" s="3"/>
      <c r="AD3" s="3"/>
      <c r="AE3" s="3"/>
      <c r="AF3" s="3"/>
      <c r="AG3" s="3"/>
      <c r="AH3" s="3"/>
      <c r="AI3" s="3"/>
      <c r="AJ3" s="3"/>
      <c r="AK3" s="4"/>
      <c r="AL3" s="31">
        <f t="shared" si="4"/>
        <v>0</v>
      </c>
      <c r="AM3" s="2"/>
      <c r="AN3" s="3"/>
      <c r="AO3" s="3"/>
      <c r="AP3" s="3"/>
      <c r="AQ3" s="3"/>
      <c r="AR3" s="3"/>
      <c r="AS3" s="3"/>
      <c r="AT3" s="3"/>
      <c r="AU3" s="3"/>
      <c r="AV3" s="4"/>
      <c r="AW3" s="31">
        <f t="shared" si="5"/>
        <v>0</v>
      </c>
      <c r="AX3" s="2"/>
      <c r="AY3" s="3"/>
      <c r="AZ3" s="3"/>
      <c r="BA3" s="3"/>
      <c r="BB3" s="3"/>
      <c r="BC3" s="3"/>
      <c r="BD3" s="3"/>
      <c r="BE3" s="3"/>
      <c r="BF3" s="3"/>
      <c r="BG3" s="4"/>
      <c r="BH3" s="31">
        <f t="shared" si="6"/>
        <v>0</v>
      </c>
      <c r="BI3" s="2"/>
      <c r="BJ3" s="43">
        <f t="shared" si="7"/>
        <v>0</v>
      </c>
      <c r="BK3" s="41">
        <f t="shared" si="8"/>
        <v>1</v>
      </c>
      <c r="BL3" s="38">
        <f t="shared" si="9"/>
        <v>0</v>
      </c>
    </row>
    <row r="4" spans="1:64" ht="16.2" thickBot="1">
      <c r="A4" s="24">
        <v>3</v>
      </c>
      <c r="B4" s="29"/>
      <c r="C4" s="55"/>
      <c r="D4" s="51">
        <f t="shared" si="0"/>
        <v>0</v>
      </c>
      <c r="E4" s="46">
        <f t="shared" si="1"/>
        <v>1</v>
      </c>
      <c r="F4" s="2"/>
      <c r="G4" s="3"/>
      <c r="H4" s="3"/>
      <c r="I4" s="3"/>
      <c r="J4" s="3"/>
      <c r="K4" s="3"/>
      <c r="L4" s="3"/>
      <c r="M4" s="3"/>
      <c r="N4" s="3"/>
      <c r="O4" s="4"/>
      <c r="P4" s="31">
        <f t="shared" si="2"/>
        <v>0</v>
      </c>
      <c r="Q4" s="2"/>
      <c r="R4" s="3"/>
      <c r="S4" s="3"/>
      <c r="T4" s="3"/>
      <c r="U4" s="3"/>
      <c r="V4" s="3"/>
      <c r="W4" s="3"/>
      <c r="X4" s="3"/>
      <c r="Y4" s="3"/>
      <c r="Z4" s="4"/>
      <c r="AA4" s="31">
        <f t="shared" si="3"/>
        <v>0</v>
      </c>
      <c r="AB4" s="2"/>
      <c r="AC4" s="3"/>
      <c r="AD4" s="3"/>
      <c r="AE4" s="3"/>
      <c r="AF4" s="3"/>
      <c r="AG4" s="3"/>
      <c r="AH4" s="3"/>
      <c r="AI4" s="3"/>
      <c r="AJ4" s="3"/>
      <c r="AK4" s="4"/>
      <c r="AL4" s="31">
        <f t="shared" si="4"/>
        <v>0</v>
      </c>
      <c r="AM4" s="2"/>
      <c r="AN4" s="3"/>
      <c r="AO4" s="3"/>
      <c r="AP4" s="3"/>
      <c r="AQ4" s="3"/>
      <c r="AR4" s="3"/>
      <c r="AS4" s="3"/>
      <c r="AT4" s="3"/>
      <c r="AU4" s="3"/>
      <c r="AV4" s="4"/>
      <c r="AW4" s="31">
        <f t="shared" si="5"/>
        <v>0</v>
      </c>
      <c r="AX4" s="2"/>
      <c r="AY4" s="3"/>
      <c r="AZ4" s="3"/>
      <c r="BA4" s="3"/>
      <c r="BB4" s="3"/>
      <c r="BC4" s="3"/>
      <c r="BD4" s="3"/>
      <c r="BE4" s="3"/>
      <c r="BF4" s="3"/>
      <c r="BG4" s="4"/>
      <c r="BH4" s="31">
        <f t="shared" si="6"/>
        <v>0</v>
      </c>
      <c r="BI4" s="2"/>
      <c r="BJ4" s="43">
        <f t="shared" si="7"/>
        <v>0</v>
      </c>
      <c r="BK4" s="41">
        <f t="shared" si="8"/>
        <v>1</v>
      </c>
      <c r="BL4" s="38">
        <f t="shared" si="9"/>
        <v>0</v>
      </c>
    </row>
    <row r="5" spans="1:64" ht="16.2" thickBot="1">
      <c r="A5" s="24">
        <v>4</v>
      </c>
      <c r="B5" s="29"/>
      <c r="C5" s="55"/>
      <c r="D5" s="51">
        <f t="shared" si="0"/>
        <v>0</v>
      </c>
      <c r="E5" s="46">
        <f t="shared" si="1"/>
        <v>1</v>
      </c>
      <c r="F5" s="2"/>
      <c r="G5" s="3"/>
      <c r="H5" s="3"/>
      <c r="I5" s="3"/>
      <c r="J5" s="3"/>
      <c r="K5" s="3"/>
      <c r="L5" s="3"/>
      <c r="M5" s="3"/>
      <c r="N5" s="3"/>
      <c r="O5" s="4"/>
      <c r="P5" s="31">
        <f t="shared" si="2"/>
        <v>0</v>
      </c>
      <c r="Q5" s="2"/>
      <c r="R5" s="3"/>
      <c r="S5" s="3"/>
      <c r="T5" s="3"/>
      <c r="U5" s="3"/>
      <c r="V5" s="3"/>
      <c r="W5" s="3"/>
      <c r="X5" s="3"/>
      <c r="Y5" s="3"/>
      <c r="Z5" s="4"/>
      <c r="AA5" s="31">
        <f t="shared" si="3"/>
        <v>0</v>
      </c>
      <c r="AB5" s="2"/>
      <c r="AC5" s="3"/>
      <c r="AD5" s="3"/>
      <c r="AE5" s="3"/>
      <c r="AF5" s="3"/>
      <c r="AG5" s="3"/>
      <c r="AH5" s="3"/>
      <c r="AI5" s="3"/>
      <c r="AJ5" s="3"/>
      <c r="AK5" s="4"/>
      <c r="AL5" s="31">
        <f t="shared" si="4"/>
        <v>0</v>
      </c>
      <c r="AM5" s="2"/>
      <c r="AN5" s="3"/>
      <c r="AO5" s="3"/>
      <c r="AP5" s="3"/>
      <c r="AQ5" s="3"/>
      <c r="AR5" s="3"/>
      <c r="AS5" s="3"/>
      <c r="AT5" s="3"/>
      <c r="AU5" s="3"/>
      <c r="AV5" s="4"/>
      <c r="AW5" s="31">
        <f t="shared" si="5"/>
        <v>0</v>
      </c>
      <c r="AX5" s="2"/>
      <c r="AY5" s="3"/>
      <c r="AZ5" s="3"/>
      <c r="BA5" s="3"/>
      <c r="BB5" s="3"/>
      <c r="BC5" s="3"/>
      <c r="BD5" s="3"/>
      <c r="BE5" s="3"/>
      <c r="BF5" s="3"/>
      <c r="BG5" s="4"/>
      <c r="BH5" s="31">
        <f t="shared" si="6"/>
        <v>0</v>
      </c>
      <c r="BI5" s="2"/>
      <c r="BJ5" s="43">
        <f t="shared" si="7"/>
        <v>0</v>
      </c>
      <c r="BK5" s="41">
        <f t="shared" si="8"/>
        <v>1</v>
      </c>
      <c r="BL5" s="38">
        <f t="shared" si="9"/>
        <v>0</v>
      </c>
    </row>
    <row r="6" spans="1:64" ht="16.2" thickBot="1">
      <c r="A6" s="24">
        <v>5</v>
      </c>
      <c r="B6" s="29"/>
      <c r="C6" s="55"/>
      <c r="D6" s="51">
        <f t="shared" si="0"/>
        <v>0</v>
      </c>
      <c r="E6" s="46">
        <f t="shared" si="1"/>
        <v>1</v>
      </c>
      <c r="F6" s="5"/>
      <c r="G6" s="6"/>
      <c r="H6" s="6"/>
      <c r="I6" s="6"/>
      <c r="J6" s="6"/>
      <c r="K6" s="6"/>
      <c r="L6" s="6"/>
      <c r="M6" s="6"/>
      <c r="N6" s="6"/>
      <c r="O6" s="7"/>
      <c r="P6" s="31">
        <f t="shared" si="2"/>
        <v>0</v>
      </c>
      <c r="Q6" s="5"/>
      <c r="R6" s="6"/>
      <c r="S6" s="6"/>
      <c r="T6" s="6"/>
      <c r="U6" s="6"/>
      <c r="V6" s="6"/>
      <c r="W6" s="6"/>
      <c r="X6" s="6"/>
      <c r="Y6" s="6"/>
      <c r="Z6" s="7"/>
      <c r="AA6" s="31">
        <f t="shared" si="3"/>
        <v>0</v>
      </c>
      <c r="AB6" s="5"/>
      <c r="AC6" s="6"/>
      <c r="AD6" s="6"/>
      <c r="AE6" s="6"/>
      <c r="AF6" s="6"/>
      <c r="AG6" s="6"/>
      <c r="AH6" s="6"/>
      <c r="AI6" s="6"/>
      <c r="AJ6" s="6"/>
      <c r="AK6" s="7"/>
      <c r="AL6" s="31">
        <f t="shared" si="4"/>
        <v>0</v>
      </c>
      <c r="AM6" s="5"/>
      <c r="AN6" s="6"/>
      <c r="AO6" s="6"/>
      <c r="AP6" s="6"/>
      <c r="AQ6" s="6"/>
      <c r="AR6" s="6"/>
      <c r="AS6" s="6"/>
      <c r="AT6" s="6"/>
      <c r="AU6" s="6"/>
      <c r="AV6" s="7"/>
      <c r="AW6" s="31">
        <f t="shared" si="5"/>
        <v>0</v>
      </c>
      <c r="AX6" s="5"/>
      <c r="AY6" s="6"/>
      <c r="AZ6" s="6"/>
      <c r="BA6" s="6"/>
      <c r="BB6" s="6"/>
      <c r="BC6" s="6"/>
      <c r="BD6" s="6"/>
      <c r="BE6" s="6"/>
      <c r="BF6" s="6"/>
      <c r="BG6" s="7"/>
      <c r="BH6" s="31">
        <f t="shared" si="6"/>
        <v>0</v>
      </c>
      <c r="BI6" s="5"/>
      <c r="BJ6" s="43">
        <f t="shared" si="7"/>
        <v>0</v>
      </c>
      <c r="BK6" s="41">
        <f t="shared" si="8"/>
        <v>1</v>
      </c>
      <c r="BL6" s="38">
        <f t="shared" si="9"/>
        <v>0</v>
      </c>
    </row>
    <row r="7" spans="1:64" ht="16.2" thickBot="1">
      <c r="A7" s="24">
        <v>6</v>
      </c>
      <c r="B7" s="29"/>
      <c r="C7" s="55"/>
      <c r="D7" s="51">
        <f t="shared" si="0"/>
        <v>0</v>
      </c>
      <c r="E7" s="46">
        <f t="shared" si="1"/>
        <v>1</v>
      </c>
      <c r="F7" s="2"/>
      <c r="G7" s="3"/>
      <c r="H7" s="3"/>
      <c r="I7" s="3"/>
      <c r="J7" s="3"/>
      <c r="K7" s="3"/>
      <c r="L7" s="3"/>
      <c r="M7" s="3"/>
      <c r="N7" s="3"/>
      <c r="O7" s="4"/>
      <c r="P7" s="31">
        <f t="shared" si="2"/>
        <v>0</v>
      </c>
      <c r="Q7" s="2"/>
      <c r="R7" s="3"/>
      <c r="S7" s="3"/>
      <c r="T7" s="3"/>
      <c r="U7" s="3"/>
      <c r="V7" s="3"/>
      <c r="W7" s="3"/>
      <c r="X7" s="3"/>
      <c r="Y7" s="3"/>
      <c r="Z7" s="4"/>
      <c r="AA7" s="31">
        <f t="shared" si="3"/>
        <v>0</v>
      </c>
      <c r="AB7" s="2"/>
      <c r="AC7" s="3"/>
      <c r="AD7" s="3"/>
      <c r="AE7" s="3"/>
      <c r="AF7" s="3"/>
      <c r="AG7" s="3"/>
      <c r="AH7" s="3"/>
      <c r="AI7" s="3"/>
      <c r="AJ7" s="3"/>
      <c r="AK7" s="4"/>
      <c r="AL7" s="31">
        <f t="shared" si="4"/>
        <v>0</v>
      </c>
      <c r="AM7" s="2"/>
      <c r="AN7" s="3"/>
      <c r="AO7" s="3"/>
      <c r="AP7" s="3"/>
      <c r="AQ7" s="3"/>
      <c r="AR7" s="3"/>
      <c r="AS7" s="3"/>
      <c r="AT7" s="3"/>
      <c r="AU7" s="3"/>
      <c r="AV7" s="4"/>
      <c r="AW7" s="31">
        <f t="shared" si="5"/>
        <v>0</v>
      </c>
      <c r="AX7" s="2"/>
      <c r="AY7" s="3"/>
      <c r="AZ7" s="3"/>
      <c r="BA7" s="3"/>
      <c r="BB7" s="3"/>
      <c r="BC7" s="3"/>
      <c r="BD7" s="3"/>
      <c r="BE7" s="3"/>
      <c r="BF7" s="3"/>
      <c r="BG7" s="4"/>
      <c r="BH7" s="31">
        <f t="shared" si="6"/>
        <v>0</v>
      </c>
      <c r="BI7" s="2"/>
      <c r="BJ7" s="43">
        <f t="shared" si="7"/>
        <v>0</v>
      </c>
      <c r="BK7" s="41">
        <f t="shared" si="8"/>
        <v>1</v>
      </c>
      <c r="BL7" s="38">
        <f t="shared" si="9"/>
        <v>0</v>
      </c>
    </row>
    <row r="8" spans="1:64" ht="16.2" thickBot="1">
      <c r="A8" s="24">
        <v>7</v>
      </c>
      <c r="B8" s="29"/>
      <c r="C8" s="55"/>
      <c r="D8" s="51">
        <f t="shared" si="0"/>
        <v>0</v>
      </c>
      <c r="E8" s="46">
        <f t="shared" si="1"/>
        <v>1</v>
      </c>
      <c r="F8" s="2"/>
      <c r="G8" s="3"/>
      <c r="H8" s="3"/>
      <c r="I8" s="3"/>
      <c r="J8" s="3"/>
      <c r="K8" s="3"/>
      <c r="L8" s="3"/>
      <c r="M8" s="3"/>
      <c r="N8" s="3"/>
      <c r="O8" s="4"/>
      <c r="P8" s="31">
        <f t="shared" si="2"/>
        <v>0</v>
      </c>
      <c r="Q8" s="2"/>
      <c r="R8" s="3"/>
      <c r="S8" s="3"/>
      <c r="T8" s="3"/>
      <c r="U8" s="3"/>
      <c r="V8" s="3"/>
      <c r="W8" s="3"/>
      <c r="X8" s="3"/>
      <c r="Y8" s="3"/>
      <c r="Z8" s="4"/>
      <c r="AA8" s="31">
        <f t="shared" si="3"/>
        <v>0</v>
      </c>
      <c r="AB8" s="2"/>
      <c r="AC8" s="3"/>
      <c r="AD8" s="3"/>
      <c r="AE8" s="3"/>
      <c r="AF8" s="3"/>
      <c r="AG8" s="3"/>
      <c r="AH8" s="3"/>
      <c r="AI8" s="3"/>
      <c r="AJ8" s="3"/>
      <c r="AK8" s="4"/>
      <c r="AL8" s="31">
        <f t="shared" si="4"/>
        <v>0</v>
      </c>
      <c r="AM8" s="2"/>
      <c r="AN8" s="3"/>
      <c r="AO8" s="3"/>
      <c r="AP8" s="3"/>
      <c r="AQ8" s="3"/>
      <c r="AR8" s="3"/>
      <c r="AS8" s="3"/>
      <c r="AT8" s="3"/>
      <c r="AU8" s="3"/>
      <c r="AV8" s="4"/>
      <c r="AW8" s="31">
        <f t="shared" si="5"/>
        <v>0</v>
      </c>
      <c r="AX8" s="2"/>
      <c r="AY8" s="3"/>
      <c r="AZ8" s="3"/>
      <c r="BA8" s="3"/>
      <c r="BB8" s="3"/>
      <c r="BC8" s="3"/>
      <c r="BD8" s="3"/>
      <c r="BE8" s="3"/>
      <c r="BF8" s="3"/>
      <c r="BG8" s="4"/>
      <c r="BH8" s="31">
        <f t="shared" si="6"/>
        <v>0</v>
      </c>
      <c r="BI8" s="2"/>
      <c r="BJ8" s="43">
        <f t="shared" si="7"/>
        <v>0</v>
      </c>
      <c r="BK8" s="41">
        <f t="shared" si="8"/>
        <v>1</v>
      </c>
      <c r="BL8" s="38">
        <f t="shared" si="9"/>
        <v>0</v>
      </c>
    </row>
    <row r="9" spans="1:64" ht="16.2" thickBot="1">
      <c r="A9" s="24">
        <v>8</v>
      </c>
      <c r="B9" s="29"/>
      <c r="C9" s="55"/>
      <c r="D9" s="51">
        <f t="shared" si="0"/>
        <v>0</v>
      </c>
      <c r="E9" s="46">
        <f t="shared" si="1"/>
        <v>1</v>
      </c>
      <c r="F9" s="2"/>
      <c r="G9" s="3"/>
      <c r="H9" s="3"/>
      <c r="I9" s="3"/>
      <c r="J9" s="3"/>
      <c r="K9" s="3"/>
      <c r="L9" s="3"/>
      <c r="M9" s="3"/>
      <c r="N9" s="3"/>
      <c r="O9" s="4"/>
      <c r="P9" s="31">
        <f t="shared" si="2"/>
        <v>0</v>
      </c>
      <c r="Q9" s="2"/>
      <c r="R9" s="3"/>
      <c r="S9" s="3"/>
      <c r="T9" s="3"/>
      <c r="U9" s="3"/>
      <c r="V9" s="3"/>
      <c r="W9" s="3"/>
      <c r="X9" s="3"/>
      <c r="Y9" s="3"/>
      <c r="Z9" s="4"/>
      <c r="AA9" s="31">
        <f t="shared" si="3"/>
        <v>0</v>
      </c>
      <c r="AB9" s="2"/>
      <c r="AC9" s="3"/>
      <c r="AD9" s="3"/>
      <c r="AE9" s="3"/>
      <c r="AF9" s="3"/>
      <c r="AG9" s="3"/>
      <c r="AH9" s="3"/>
      <c r="AI9" s="3"/>
      <c r="AJ9" s="3"/>
      <c r="AK9" s="4"/>
      <c r="AL9" s="31">
        <f t="shared" si="4"/>
        <v>0</v>
      </c>
      <c r="AM9" s="2"/>
      <c r="AN9" s="3"/>
      <c r="AO9" s="3"/>
      <c r="AP9" s="3"/>
      <c r="AQ9" s="3"/>
      <c r="AR9" s="3"/>
      <c r="AS9" s="3"/>
      <c r="AT9" s="3"/>
      <c r="AU9" s="3"/>
      <c r="AV9" s="4"/>
      <c r="AW9" s="31">
        <f t="shared" si="5"/>
        <v>0</v>
      </c>
      <c r="AX9" s="2"/>
      <c r="AY9" s="3"/>
      <c r="AZ9" s="3"/>
      <c r="BA9" s="3"/>
      <c r="BB9" s="3"/>
      <c r="BC9" s="3"/>
      <c r="BD9" s="3"/>
      <c r="BE9" s="3"/>
      <c r="BF9" s="3"/>
      <c r="BG9" s="4"/>
      <c r="BH9" s="31">
        <f t="shared" si="6"/>
        <v>0</v>
      </c>
      <c r="BI9" s="2"/>
      <c r="BJ9" s="43">
        <f t="shared" si="7"/>
        <v>0</v>
      </c>
      <c r="BK9" s="41">
        <f t="shared" si="8"/>
        <v>1</v>
      </c>
      <c r="BL9" s="38">
        <f t="shared" si="9"/>
        <v>0</v>
      </c>
    </row>
    <row r="10" spans="1:64" ht="16.2" thickBot="1">
      <c r="A10" s="24">
        <v>9</v>
      </c>
      <c r="B10" s="29"/>
      <c r="C10" s="55"/>
      <c r="D10" s="51">
        <f t="shared" si="0"/>
        <v>0</v>
      </c>
      <c r="E10" s="46">
        <f t="shared" si="1"/>
        <v>1</v>
      </c>
      <c r="F10" s="2"/>
      <c r="G10" s="3"/>
      <c r="H10" s="3"/>
      <c r="I10" s="3"/>
      <c r="J10" s="3"/>
      <c r="K10" s="3"/>
      <c r="L10" s="3"/>
      <c r="M10" s="3"/>
      <c r="N10" s="3"/>
      <c r="O10" s="4"/>
      <c r="P10" s="31">
        <f t="shared" si="2"/>
        <v>0</v>
      </c>
      <c r="Q10" s="2"/>
      <c r="R10" s="3"/>
      <c r="S10" s="3"/>
      <c r="T10" s="3"/>
      <c r="U10" s="3"/>
      <c r="V10" s="3"/>
      <c r="W10" s="3"/>
      <c r="X10" s="3"/>
      <c r="Y10" s="3"/>
      <c r="Z10" s="4"/>
      <c r="AA10" s="31">
        <f t="shared" si="3"/>
        <v>0</v>
      </c>
      <c r="AB10" s="2"/>
      <c r="AC10" s="3"/>
      <c r="AD10" s="3"/>
      <c r="AE10" s="3"/>
      <c r="AF10" s="3"/>
      <c r="AG10" s="3"/>
      <c r="AH10" s="3"/>
      <c r="AI10" s="3"/>
      <c r="AJ10" s="3"/>
      <c r="AK10" s="4"/>
      <c r="AL10" s="31">
        <f t="shared" si="4"/>
        <v>0</v>
      </c>
      <c r="AM10" s="2"/>
      <c r="AN10" s="3"/>
      <c r="AO10" s="3"/>
      <c r="AP10" s="3"/>
      <c r="AQ10" s="3"/>
      <c r="AR10" s="3"/>
      <c r="AS10" s="3"/>
      <c r="AT10" s="3"/>
      <c r="AU10" s="3"/>
      <c r="AV10" s="4"/>
      <c r="AW10" s="31">
        <f t="shared" si="5"/>
        <v>0</v>
      </c>
      <c r="AX10" s="2"/>
      <c r="AY10" s="3"/>
      <c r="AZ10" s="3"/>
      <c r="BA10" s="3"/>
      <c r="BB10" s="3"/>
      <c r="BC10" s="3"/>
      <c r="BD10" s="3"/>
      <c r="BE10" s="3"/>
      <c r="BF10" s="3"/>
      <c r="BG10" s="4"/>
      <c r="BH10" s="31">
        <f t="shared" si="6"/>
        <v>0</v>
      </c>
      <c r="BI10" s="2"/>
      <c r="BJ10" s="43">
        <f t="shared" si="7"/>
        <v>0</v>
      </c>
      <c r="BK10" s="41">
        <f t="shared" si="8"/>
        <v>1</v>
      </c>
      <c r="BL10" s="38">
        <f t="shared" si="9"/>
        <v>0</v>
      </c>
    </row>
    <row r="11" spans="1:64" ht="16.2" thickBot="1">
      <c r="A11" s="24">
        <v>10</v>
      </c>
      <c r="B11" s="29"/>
      <c r="C11" s="55"/>
      <c r="D11" s="51">
        <f t="shared" si="0"/>
        <v>0</v>
      </c>
      <c r="E11" s="46">
        <f t="shared" si="1"/>
        <v>1</v>
      </c>
      <c r="F11" s="2"/>
      <c r="G11" s="3"/>
      <c r="H11" s="3"/>
      <c r="I11" s="3"/>
      <c r="J11" s="3"/>
      <c r="K11" s="3"/>
      <c r="L11" s="3"/>
      <c r="M11" s="3"/>
      <c r="N11" s="3"/>
      <c r="O11" s="4"/>
      <c r="P11" s="31">
        <f t="shared" si="2"/>
        <v>0</v>
      </c>
      <c r="Q11" s="2"/>
      <c r="R11" s="3"/>
      <c r="S11" s="3"/>
      <c r="T11" s="3"/>
      <c r="U11" s="3"/>
      <c r="V11" s="3"/>
      <c r="W11" s="3"/>
      <c r="X11" s="3"/>
      <c r="Y11" s="3"/>
      <c r="Z11" s="4"/>
      <c r="AA11" s="31">
        <f t="shared" si="3"/>
        <v>0</v>
      </c>
      <c r="AB11" s="2"/>
      <c r="AC11" s="3"/>
      <c r="AD11" s="3"/>
      <c r="AE11" s="3"/>
      <c r="AF11" s="3"/>
      <c r="AG11" s="3"/>
      <c r="AH11" s="3"/>
      <c r="AI11" s="3"/>
      <c r="AJ11" s="3"/>
      <c r="AK11" s="4"/>
      <c r="AL11" s="31">
        <f t="shared" si="4"/>
        <v>0</v>
      </c>
      <c r="AM11" s="2"/>
      <c r="AN11" s="3"/>
      <c r="AO11" s="3"/>
      <c r="AP11" s="3"/>
      <c r="AQ11" s="3"/>
      <c r="AR11" s="3"/>
      <c r="AS11" s="3"/>
      <c r="AT11" s="3"/>
      <c r="AU11" s="3"/>
      <c r="AV11" s="4"/>
      <c r="AW11" s="31">
        <f t="shared" si="5"/>
        <v>0</v>
      </c>
      <c r="AX11" s="2"/>
      <c r="AY11" s="3"/>
      <c r="AZ11" s="3"/>
      <c r="BA11" s="3"/>
      <c r="BB11" s="3"/>
      <c r="BC11" s="3"/>
      <c r="BD11" s="3"/>
      <c r="BE11" s="3"/>
      <c r="BF11" s="3"/>
      <c r="BG11" s="4"/>
      <c r="BH11" s="31">
        <f t="shared" si="6"/>
        <v>0</v>
      </c>
      <c r="BI11" s="2"/>
      <c r="BJ11" s="43">
        <f t="shared" si="7"/>
        <v>0</v>
      </c>
      <c r="BK11" s="41">
        <f t="shared" si="8"/>
        <v>1</v>
      </c>
      <c r="BL11" s="38">
        <f t="shared" si="9"/>
        <v>0</v>
      </c>
    </row>
    <row r="12" spans="1:64" ht="16.2" thickBot="1">
      <c r="A12" s="24">
        <v>11</v>
      </c>
      <c r="B12" s="29"/>
      <c r="C12" s="55"/>
      <c r="D12" s="51">
        <f t="shared" si="0"/>
        <v>0</v>
      </c>
      <c r="E12" s="46">
        <f t="shared" si="1"/>
        <v>1</v>
      </c>
      <c r="F12" s="2"/>
      <c r="G12" s="3"/>
      <c r="H12" s="3"/>
      <c r="I12" s="3"/>
      <c r="J12" s="3"/>
      <c r="K12" s="3"/>
      <c r="L12" s="3"/>
      <c r="M12" s="3"/>
      <c r="N12" s="3"/>
      <c r="O12" s="4"/>
      <c r="P12" s="31">
        <f t="shared" si="2"/>
        <v>0</v>
      </c>
      <c r="Q12" s="2"/>
      <c r="R12" s="3"/>
      <c r="S12" s="3"/>
      <c r="T12" s="3"/>
      <c r="U12" s="3"/>
      <c r="V12" s="3"/>
      <c r="W12" s="3"/>
      <c r="X12" s="3"/>
      <c r="Y12" s="3"/>
      <c r="Z12" s="4"/>
      <c r="AA12" s="31">
        <f t="shared" si="3"/>
        <v>0</v>
      </c>
      <c r="AB12" s="2"/>
      <c r="AC12" s="3"/>
      <c r="AD12" s="3"/>
      <c r="AE12" s="3"/>
      <c r="AF12" s="3"/>
      <c r="AG12" s="3"/>
      <c r="AH12" s="3"/>
      <c r="AI12" s="3"/>
      <c r="AJ12" s="3"/>
      <c r="AK12" s="4"/>
      <c r="AL12" s="31">
        <f t="shared" si="4"/>
        <v>0</v>
      </c>
      <c r="AM12" s="2"/>
      <c r="AN12" s="3"/>
      <c r="AO12" s="3"/>
      <c r="AP12" s="3"/>
      <c r="AQ12" s="3"/>
      <c r="AR12" s="3"/>
      <c r="AS12" s="3"/>
      <c r="AT12" s="3"/>
      <c r="AU12" s="3"/>
      <c r="AV12" s="4"/>
      <c r="AW12" s="31">
        <f t="shared" si="5"/>
        <v>0</v>
      </c>
      <c r="AX12" s="2"/>
      <c r="AY12" s="3"/>
      <c r="AZ12" s="3"/>
      <c r="BA12" s="3"/>
      <c r="BB12" s="3"/>
      <c r="BC12" s="3"/>
      <c r="BD12" s="3"/>
      <c r="BE12" s="3"/>
      <c r="BF12" s="3"/>
      <c r="BG12" s="4"/>
      <c r="BH12" s="31">
        <f t="shared" si="6"/>
        <v>0</v>
      </c>
      <c r="BI12" s="2"/>
      <c r="BJ12" s="43">
        <f t="shared" si="7"/>
        <v>0</v>
      </c>
      <c r="BK12" s="41">
        <f t="shared" si="8"/>
        <v>1</v>
      </c>
      <c r="BL12" s="38">
        <f t="shared" si="9"/>
        <v>0</v>
      </c>
    </row>
    <row r="13" spans="1:64" ht="16.2" thickBot="1">
      <c r="A13" s="24">
        <v>12</v>
      </c>
      <c r="B13" s="29"/>
      <c r="C13" s="55"/>
      <c r="D13" s="51">
        <f t="shared" si="0"/>
        <v>0</v>
      </c>
      <c r="E13" s="46">
        <f t="shared" si="1"/>
        <v>1</v>
      </c>
      <c r="F13" s="2"/>
      <c r="G13" s="3"/>
      <c r="H13" s="3"/>
      <c r="I13" s="6"/>
      <c r="J13" s="3"/>
      <c r="K13" s="3"/>
      <c r="L13" s="3"/>
      <c r="M13" s="3"/>
      <c r="N13" s="3"/>
      <c r="O13" s="4"/>
      <c r="P13" s="31">
        <f t="shared" si="2"/>
        <v>0</v>
      </c>
      <c r="Q13" s="2"/>
      <c r="R13" s="3"/>
      <c r="S13" s="3"/>
      <c r="T13" s="3"/>
      <c r="U13" s="3"/>
      <c r="V13" s="3"/>
      <c r="W13" s="3"/>
      <c r="X13" s="3"/>
      <c r="Y13" s="3"/>
      <c r="Z13" s="4"/>
      <c r="AA13" s="31">
        <f t="shared" si="3"/>
        <v>0</v>
      </c>
      <c r="AB13" s="2"/>
      <c r="AC13" s="3"/>
      <c r="AD13" s="3"/>
      <c r="AE13" s="3"/>
      <c r="AF13" s="3"/>
      <c r="AG13" s="3"/>
      <c r="AH13" s="3"/>
      <c r="AI13" s="3"/>
      <c r="AJ13" s="3"/>
      <c r="AK13" s="4"/>
      <c r="AL13" s="31">
        <f t="shared" si="4"/>
        <v>0</v>
      </c>
      <c r="AM13" s="2"/>
      <c r="AN13" s="3"/>
      <c r="AO13" s="3"/>
      <c r="AP13" s="3"/>
      <c r="AQ13" s="3"/>
      <c r="AR13" s="3"/>
      <c r="AS13" s="3"/>
      <c r="AT13" s="3"/>
      <c r="AU13" s="3"/>
      <c r="AV13" s="4"/>
      <c r="AW13" s="31">
        <f t="shared" si="5"/>
        <v>0</v>
      </c>
      <c r="AX13" s="2"/>
      <c r="AY13" s="3"/>
      <c r="AZ13" s="3"/>
      <c r="BA13" s="3"/>
      <c r="BB13" s="3"/>
      <c r="BC13" s="3"/>
      <c r="BD13" s="3"/>
      <c r="BE13" s="3"/>
      <c r="BF13" s="3"/>
      <c r="BG13" s="4"/>
      <c r="BH13" s="31">
        <f t="shared" si="6"/>
        <v>0</v>
      </c>
      <c r="BI13" s="2"/>
      <c r="BJ13" s="43">
        <f t="shared" si="7"/>
        <v>0</v>
      </c>
      <c r="BK13" s="41">
        <f t="shared" si="8"/>
        <v>1</v>
      </c>
      <c r="BL13" s="38">
        <f t="shared" si="9"/>
        <v>0</v>
      </c>
    </row>
    <row r="14" spans="1:64" ht="16.2" thickBot="1">
      <c r="A14" s="24">
        <v>13</v>
      </c>
      <c r="B14" s="29"/>
      <c r="C14" s="55"/>
      <c r="D14" s="51">
        <f t="shared" si="0"/>
        <v>0</v>
      </c>
      <c r="E14" s="46">
        <f t="shared" si="1"/>
        <v>1</v>
      </c>
      <c r="F14" s="2"/>
      <c r="G14" s="3"/>
      <c r="H14" s="3"/>
      <c r="I14" s="3"/>
      <c r="J14" s="3"/>
      <c r="K14" s="3"/>
      <c r="L14" s="3"/>
      <c r="M14" s="3"/>
      <c r="N14" s="3"/>
      <c r="O14" s="4"/>
      <c r="P14" s="31">
        <f t="shared" si="2"/>
        <v>0</v>
      </c>
      <c r="Q14" s="2"/>
      <c r="R14" s="3"/>
      <c r="S14" s="3"/>
      <c r="T14" s="3"/>
      <c r="U14" s="3"/>
      <c r="V14" s="3"/>
      <c r="W14" s="3"/>
      <c r="X14" s="3"/>
      <c r="Y14" s="3"/>
      <c r="Z14" s="4"/>
      <c r="AA14" s="31">
        <f t="shared" si="3"/>
        <v>0</v>
      </c>
      <c r="AB14" s="2"/>
      <c r="AC14" s="3"/>
      <c r="AD14" s="3"/>
      <c r="AE14" s="3"/>
      <c r="AF14" s="3"/>
      <c r="AG14" s="3"/>
      <c r="AH14" s="3"/>
      <c r="AI14" s="3"/>
      <c r="AJ14" s="3"/>
      <c r="AK14" s="4"/>
      <c r="AL14" s="31">
        <f t="shared" si="4"/>
        <v>0</v>
      </c>
      <c r="AM14" s="2"/>
      <c r="AN14" s="3"/>
      <c r="AO14" s="3"/>
      <c r="AP14" s="3"/>
      <c r="AQ14" s="3"/>
      <c r="AR14" s="3"/>
      <c r="AS14" s="3"/>
      <c r="AT14" s="3"/>
      <c r="AU14" s="3"/>
      <c r="AV14" s="4"/>
      <c r="AW14" s="31">
        <f t="shared" si="5"/>
        <v>0</v>
      </c>
      <c r="AX14" s="2"/>
      <c r="AY14" s="3"/>
      <c r="AZ14" s="3"/>
      <c r="BA14" s="3"/>
      <c r="BB14" s="3"/>
      <c r="BC14" s="3"/>
      <c r="BD14" s="3"/>
      <c r="BE14" s="3"/>
      <c r="BF14" s="3"/>
      <c r="BG14" s="4"/>
      <c r="BH14" s="31">
        <f t="shared" si="6"/>
        <v>0</v>
      </c>
      <c r="BI14" s="2"/>
      <c r="BJ14" s="43">
        <f t="shared" si="7"/>
        <v>0</v>
      </c>
      <c r="BK14" s="41">
        <f t="shared" si="8"/>
        <v>1</v>
      </c>
      <c r="BL14" s="38">
        <f t="shared" si="9"/>
        <v>0</v>
      </c>
    </row>
    <row r="15" spans="1:64" ht="16.2" thickBot="1">
      <c r="A15" s="24">
        <v>14</v>
      </c>
      <c r="B15" s="29"/>
      <c r="C15" s="55"/>
      <c r="D15" s="51">
        <f t="shared" si="0"/>
        <v>0</v>
      </c>
      <c r="E15" s="46">
        <f t="shared" si="1"/>
        <v>1</v>
      </c>
      <c r="F15" s="2"/>
      <c r="G15" s="3"/>
      <c r="H15" s="3"/>
      <c r="I15" s="3"/>
      <c r="J15" s="3"/>
      <c r="K15" s="3"/>
      <c r="L15" s="3"/>
      <c r="M15" s="3"/>
      <c r="N15" s="3"/>
      <c r="O15" s="4"/>
      <c r="P15" s="31">
        <f t="shared" si="2"/>
        <v>0</v>
      </c>
      <c r="Q15" s="2"/>
      <c r="R15" s="3"/>
      <c r="S15" s="3"/>
      <c r="T15" s="3"/>
      <c r="U15" s="3"/>
      <c r="V15" s="3"/>
      <c r="W15" s="3"/>
      <c r="X15" s="3"/>
      <c r="Y15" s="3"/>
      <c r="Z15" s="4"/>
      <c r="AA15" s="31">
        <f t="shared" si="3"/>
        <v>0</v>
      </c>
      <c r="AB15" s="2"/>
      <c r="AC15" s="3"/>
      <c r="AD15" s="3"/>
      <c r="AE15" s="3"/>
      <c r="AF15" s="3"/>
      <c r="AG15" s="3"/>
      <c r="AH15" s="3"/>
      <c r="AI15" s="3"/>
      <c r="AJ15" s="3"/>
      <c r="AK15" s="4"/>
      <c r="AL15" s="31">
        <f t="shared" si="4"/>
        <v>0</v>
      </c>
      <c r="AM15" s="2"/>
      <c r="AN15" s="3"/>
      <c r="AO15" s="3"/>
      <c r="AP15" s="3"/>
      <c r="AQ15" s="3"/>
      <c r="AR15" s="3"/>
      <c r="AS15" s="3"/>
      <c r="AT15" s="3"/>
      <c r="AU15" s="3"/>
      <c r="AV15" s="4"/>
      <c r="AW15" s="31">
        <f t="shared" si="5"/>
        <v>0</v>
      </c>
      <c r="AX15" s="2"/>
      <c r="AY15" s="3"/>
      <c r="AZ15" s="3"/>
      <c r="BA15" s="3"/>
      <c r="BB15" s="3"/>
      <c r="BC15" s="3"/>
      <c r="BD15" s="3"/>
      <c r="BE15" s="3"/>
      <c r="BF15" s="3"/>
      <c r="BG15" s="4"/>
      <c r="BH15" s="31">
        <f t="shared" si="6"/>
        <v>0</v>
      </c>
      <c r="BI15" s="2"/>
      <c r="BJ15" s="43">
        <f t="shared" si="7"/>
        <v>0</v>
      </c>
      <c r="BK15" s="41">
        <f t="shared" si="8"/>
        <v>1</v>
      </c>
      <c r="BL15" s="38">
        <f t="shared" si="9"/>
        <v>0</v>
      </c>
    </row>
    <row r="16" spans="1:64" ht="16.2" thickBot="1">
      <c r="A16" s="24">
        <v>15</v>
      </c>
      <c r="B16" s="29"/>
      <c r="C16" s="55"/>
      <c r="D16" s="51">
        <f t="shared" si="0"/>
        <v>0</v>
      </c>
      <c r="E16" s="46">
        <f t="shared" si="1"/>
        <v>1</v>
      </c>
      <c r="F16" s="2"/>
      <c r="G16" s="3"/>
      <c r="H16" s="3"/>
      <c r="I16" s="3"/>
      <c r="J16" s="3"/>
      <c r="K16" s="3"/>
      <c r="L16" s="3"/>
      <c r="M16" s="3"/>
      <c r="N16" s="3"/>
      <c r="O16" s="4"/>
      <c r="P16" s="31">
        <f t="shared" si="2"/>
        <v>0</v>
      </c>
      <c r="Q16" s="2"/>
      <c r="R16" s="3"/>
      <c r="S16" s="3"/>
      <c r="T16" s="3"/>
      <c r="U16" s="3"/>
      <c r="V16" s="3"/>
      <c r="W16" s="3"/>
      <c r="X16" s="3"/>
      <c r="Y16" s="3"/>
      <c r="Z16" s="4"/>
      <c r="AA16" s="31">
        <f t="shared" si="3"/>
        <v>0</v>
      </c>
      <c r="AB16" s="2"/>
      <c r="AC16" s="3"/>
      <c r="AD16" s="3"/>
      <c r="AE16" s="3"/>
      <c r="AF16" s="3"/>
      <c r="AG16" s="3"/>
      <c r="AH16" s="3"/>
      <c r="AI16" s="3"/>
      <c r="AJ16" s="3"/>
      <c r="AK16" s="4"/>
      <c r="AL16" s="31">
        <f t="shared" si="4"/>
        <v>0</v>
      </c>
      <c r="AM16" s="2"/>
      <c r="AN16" s="3"/>
      <c r="AO16" s="3"/>
      <c r="AP16" s="3"/>
      <c r="AQ16" s="3"/>
      <c r="AR16" s="3"/>
      <c r="AS16" s="3"/>
      <c r="AT16" s="3"/>
      <c r="AU16" s="3"/>
      <c r="AV16" s="4"/>
      <c r="AW16" s="31">
        <f t="shared" si="5"/>
        <v>0</v>
      </c>
      <c r="AX16" s="2"/>
      <c r="AY16" s="3"/>
      <c r="AZ16" s="3"/>
      <c r="BA16" s="3"/>
      <c r="BB16" s="3"/>
      <c r="BC16" s="3"/>
      <c r="BD16" s="3"/>
      <c r="BE16" s="3"/>
      <c r="BF16" s="3"/>
      <c r="BG16" s="4"/>
      <c r="BH16" s="31">
        <f t="shared" si="6"/>
        <v>0</v>
      </c>
      <c r="BI16" s="2"/>
      <c r="BJ16" s="43">
        <f t="shared" si="7"/>
        <v>0</v>
      </c>
      <c r="BK16" s="41">
        <f t="shared" si="8"/>
        <v>1</v>
      </c>
      <c r="BL16" s="38">
        <f t="shared" si="9"/>
        <v>0</v>
      </c>
    </row>
    <row r="17" spans="1:64" ht="16.2" thickBot="1">
      <c r="A17" s="24">
        <v>16</v>
      </c>
      <c r="B17" s="29"/>
      <c r="C17" s="55"/>
      <c r="D17" s="51">
        <f t="shared" si="0"/>
        <v>0</v>
      </c>
      <c r="E17" s="46">
        <f t="shared" si="1"/>
        <v>1</v>
      </c>
      <c r="F17" s="2"/>
      <c r="G17" s="3"/>
      <c r="H17" s="3"/>
      <c r="I17" s="3"/>
      <c r="J17" s="3"/>
      <c r="K17" s="3"/>
      <c r="L17" s="3"/>
      <c r="M17" s="3"/>
      <c r="N17" s="3"/>
      <c r="O17" s="4"/>
      <c r="P17" s="31">
        <f t="shared" si="2"/>
        <v>0</v>
      </c>
      <c r="Q17" s="2"/>
      <c r="R17" s="3"/>
      <c r="S17" s="3"/>
      <c r="T17" s="3"/>
      <c r="U17" s="3"/>
      <c r="V17" s="3"/>
      <c r="W17" s="3"/>
      <c r="X17" s="3"/>
      <c r="Y17" s="3"/>
      <c r="Z17" s="4"/>
      <c r="AA17" s="31">
        <f t="shared" si="3"/>
        <v>0</v>
      </c>
      <c r="AB17" s="2"/>
      <c r="AC17" s="3"/>
      <c r="AD17" s="3"/>
      <c r="AE17" s="3"/>
      <c r="AF17" s="3"/>
      <c r="AG17" s="3"/>
      <c r="AH17" s="3"/>
      <c r="AI17" s="3"/>
      <c r="AJ17" s="3"/>
      <c r="AK17" s="4"/>
      <c r="AL17" s="31">
        <f t="shared" si="4"/>
        <v>0</v>
      </c>
      <c r="AM17" s="2"/>
      <c r="AN17" s="3"/>
      <c r="AO17" s="3"/>
      <c r="AP17" s="3"/>
      <c r="AQ17" s="3"/>
      <c r="AR17" s="3"/>
      <c r="AS17" s="3"/>
      <c r="AT17" s="3"/>
      <c r="AU17" s="3"/>
      <c r="AV17" s="4"/>
      <c r="AW17" s="31">
        <f t="shared" si="5"/>
        <v>0</v>
      </c>
      <c r="AX17" s="2"/>
      <c r="AY17" s="3"/>
      <c r="AZ17" s="3"/>
      <c r="BA17" s="3"/>
      <c r="BB17" s="3"/>
      <c r="BC17" s="3"/>
      <c r="BD17" s="3"/>
      <c r="BE17" s="3"/>
      <c r="BF17" s="3"/>
      <c r="BG17" s="4"/>
      <c r="BH17" s="31">
        <f t="shared" si="6"/>
        <v>0</v>
      </c>
      <c r="BI17" s="2"/>
      <c r="BJ17" s="43">
        <f t="shared" si="7"/>
        <v>0</v>
      </c>
      <c r="BK17" s="41">
        <f t="shared" si="8"/>
        <v>1</v>
      </c>
      <c r="BL17" s="38">
        <f t="shared" si="9"/>
        <v>0</v>
      </c>
    </row>
    <row r="18" spans="1:64" ht="16.2" thickBot="1">
      <c r="A18" s="24">
        <v>17</v>
      </c>
      <c r="B18" s="29"/>
      <c r="C18" s="55"/>
      <c r="D18" s="51">
        <f t="shared" si="0"/>
        <v>0</v>
      </c>
      <c r="E18" s="46">
        <f t="shared" si="1"/>
        <v>1</v>
      </c>
      <c r="F18" s="2"/>
      <c r="G18" s="3"/>
      <c r="H18" s="3"/>
      <c r="I18" s="3"/>
      <c r="J18" s="3"/>
      <c r="K18" s="3"/>
      <c r="L18" s="3"/>
      <c r="M18" s="3"/>
      <c r="N18" s="3"/>
      <c r="O18" s="4"/>
      <c r="P18" s="31">
        <f t="shared" si="2"/>
        <v>0</v>
      </c>
      <c r="Q18" s="2"/>
      <c r="R18" s="3"/>
      <c r="S18" s="3"/>
      <c r="T18" s="3"/>
      <c r="U18" s="3"/>
      <c r="V18" s="3"/>
      <c r="W18" s="3"/>
      <c r="X18" s="3"/>
      <c r="Y18" s="3"/>
      <c r="Z18" s="4"/>
      <c r="AA18" s="31">
        <f t="shared" si="3"/>
        <v>0</v>
      </c>
      <c r="AB18" s="2"/>
      <c r="AC18" s="3"/>
      <c r="AD18" s="3"/>
      <c r="AE18" s="3"/>
      <c r="AF18" s="3"/>
      <c r="AG18" s="3"/>
      <c r="AH18" s="3"/>
      <c r="AI18" s="3"/>
      <c r="AJ18" s="3"/>
      <c r="AK18" s="4"/>
      <c r="AL18" s="31">
        <f t="shared" si="4"/>
        <v>0</v>
      </c>
      <c r="AM18" s="2"/>
      <c r="AN18" s="3"/>
      <c r="AO18" s="3"/>
      <c r="AP18" s="3"/>
      <c r="AQ18" s="3"/>
      <c r="AR18" s="3"/>
      <c r="AS18" s="3"/>
      <c r="AT18" s="3"/>
      <c r="AU18" s="3"/>
      <c r="AV18" s="4"/>
      <c r="AW18" s="31">
        <f t="shared" si="5"/>
        <v>0</v>
      </c>
      <c r="AX18" s="2"/>
      <c r="AY18" s="3"/>
      <c r="AZ18" s="3"/>
      <c r="BA18" s="3"/>
      <c r="BB18" s="3"/>
      <c r="BC18" s="3"/>
      <c r="BD18" s="3"/>
      <c r="BE18" s="3"/>
      <c r="BF18" s="3"/>
      <c r="BG18" s="4"/>
      <c r="BH18" s="31">
        <f t="shared" si="6"/>
        <v>0</v>
      </c>
      <c r="BI18" s="2"/>
      <c r="BJ18" s="43">
        <f t="shared" si="7"/>
        <v>0</v>
      </c>
      <c r="BK18" s="41">
        <f t="shared" si="8"/>
        <v>1</v>
      </c>
      <c r="BL18" s="38">
        <f t="shared" si="9"/>
        <v>0</v>
      </c>
    </row>
    <row r="19" spans="1:64" ht="16.2" thickBot="1">
      <c r="A19" s="24">
        <v>18</v>
      </c>
      <c r="B19" s="29"/>
      <c r="C19" s="55"/>
      <c r="D19" s="51">
        <f t="shared" si="0"/>
        <v>0</v>
      </c>
      <c r="E19" s="46">
        <f t="shared" si="1"/>
        <v>1</v>
      </c>
      <c r="F19" s="2"/>
      <c r="G19" s="3"/>
      <c r="H19" s="3"/>
      <c r="I19" s="3"/>
      <c r="J19" s="3"/>
      <c r="K19" s="3"/>
      <c r="L19" s="3"/>
      <c r="M19" s="3"/>
      <c r="N19" s="3"/>
      <c r="O19" s="4"/>
      <c r="P19" s="31">
        <f t="shared" si="2"/>
        <v>0</v>
      </c>
      <c r="Q19" s="2"/>
      <c r="R19" s="3"/>
      <c r="S19" s="3"/>
      <c r="T19" s="3"/>
      <c r="U19" s="3"/>
      <c r="V19" s="3"/>
      <c r="W19" s="3"/>
      <c r="X19" s="3"/>
      <c r="Y19" s="3"/>
      <c r="Z19" s="4"/>
      <c r="AA19" s="31">
        <f t="shared" si="3"/>
        <v>0</v>
      </c>
      <c r="AB19" s="2"/>
      <c r="AC19" s="3"/>
      <c r="AD19" s="3"/>
      <c r="AE19" s="3"/>
      <c r="AF19" s="3"/>
      <c r="AG19" s="3"/>
      <c r="AH19" s="3"/>
      <c r="AI19" s="3"/>
      <c r="AJ19" s="3"/>
      <c r="AK19" s="4"/>
      <c r="AL19" s="31">
        <f t="shared" si="4"/>
        <v>0</v>
      </c>
      <c r="AM19" s="2"/>
      <c r="AN19" s="3"/>
      <c r="AO19" s="3"/>
      <c r="AP19" s="3"/>
      <c r="AQ19" s="3"/>
      <c r="AR19" s="3"/>
      <c r="AS19" s="3"/>
      <c r="AT19" s="3"/>
      <c r="AU19" s="3"/>
      <c r="AV19" s="4"/>
      <c r="AW19" s="31">
        <f t="shared" si="5"/>
        <v>0</v>
      </c>
      <c r="AX19" s="2"/>
      <c r="AY19" s="3"/>
      <c r="AZ19" s="3"/>
      <c r="BA19" s="3"/>
      <c r="BB19" s="3"/>
      <c r="BC19" s="3"/>
      <c r="BD19" s="3"/>
      <c r="BE19" s="3"/>
      <c r="BF19" s="3"/>
      <c r="BG19" s="4"/>
      <c r="BH19" s="31">
        <f t="shared" si="6"/>
        <v>0</v>
      </c>
      <c r="BI19" s="2"/>
      <c r="BJ19" s="43">
        <f t="shared" si="7"/>
        <v>0</v>
      </c>
      <c r="BK19" s="41">
        <f t="shared" si="8"/>
        <v>1</v>
      </c>
      <c r="BL19" s="38">
        <f t="shared" si="9"/>
        <v>0</v>
      </c>
    </row>
    <row r="20" spans="1:64" ht="16.2" thickBot="1">
      <c r="A20" s="24">
        <v>19</v>
      </c>
      <c r="B20" s="29"/>
      <c r="C20" s="55"/>
      <c r="D20" s="51">
        <f t="shared" si="0"/>
        <v>0</v>
      </c>
      <c r="E20" s="46">
        <f t="shared" si="1"/>
        <v>1</v>
      </c>
      <c r="F20" s="2"/>
      <c r="G20" s="3"/>
      <c r="H20" s="3"/>
      <c r="I20" s="6"/>
      <c r="J20" s="3"/>
      <c r="K20" s="3"/>
      <c r="L20" s="3"/>
      <c r="M20" s="3"/>
      <c r="N20" s="3"/>
      <c r="O20" s="4"/>
      <c r="P20" s="31">
        <f t="shared" si="2"/>
        <v>0</v>
      </c>
      <c r="Q20" s="2"/>
      <c r="R20" s="3"/>
      <c r="S20" s="3"/>
      <c r="T20" s="3"/>
      <c r="U20" s="3"/>
      <c r="V20" s="3"/>
      <c r="W20" s="3"/>
      <c r="X20" s="3"/>
      <c r="Y20" s="3"/>
      <c r="Z20" s="4"/>
      <c r="AA20" s="31">
        <f t="shared" si="3"/>
        <v>0</v>
      </c>
      <c r="AB20" s="2"/>
      <c r="AC20" s="3"/>
      <c r="AD20" s="3"/>
      <c r="AE20" s="3"/>
      <c r="AF20" s="3"/>
      <c r="AG20" s="3"/>
      <c r="AH20" s="3"/>
      <c r="AI20" s="3"/>
      <c r="AJ20" s="3"/>
      <c r="AK20" s="4"/>
      <c r="AL20" s="31">
        <f t="shared" si="4"/>
        <v>0</v>
      </c>
      <c r="AM20" s="2"/>
      <c r="AN20" s="3"/>
      <c r="AO20" s="3"/>
      <c r="AP20" s="3"/>
      <c r="AQ20" s="3"/>
      <c r="AR20" s="3"/>
      <c r="AS20" s="3"/>
      <c r="AT20" s="3"/>
      <c r="AU20" s="3"/>
      <c r="AV20" s="4"/>
      <c r="AW20" s="31">
        <f t="shared" si="5"/>
        <v>0</v>
      </c>
      <c r="AX20" s="2"/>
      <c r="AY20" s="3"/>
      <c r="AZ20" s="3"/>
      <c r="BA20" s="3"/>
      <c r="BB20" s="3"/>
      <c r="BC20" s="3"/>
      <c r="BD20" s="3"/>
      <c r="BE20" s="3"/>
      <c r="BF20" s="3"/>
      <c r="BG20" s="4"/>
      <c r="BH20" s="31">
        <f t="shared" si="6"/>
        <v>0</v>
      </c>
      <c r="BI20" s="2"/>
      <c r="BJ20" s="43">
        <f t="shared" si="7"/>
        <v>0</v>
      </c>
      <c r="BK20" s="41">
        <f t="shared" si="8"/>
        <v>1</v>
      </c>
      <c r="BL20" s="38">
        <f t="shared" si="9"/>
        <v>0</v>
      </c>
    </row>
    <row r="21" spans="1:64" ht="16.2" thickBot="1">
      <c r="A21" s="24">
        <v>20</v>
      </c>
      <c r="B21" s="29"/>
      <c r="C21" s="55"/>
      <c r="D21" s="51">
        <f t="shared" si="0"/>
        <v>0</v>
      </c>
      <c r="E21" s="46">
        <f t="shared" si="1"/>
        <v>1</v>
      </c>
      <c r="F21" s="2"/>
      <c r="G21" s="3"/>
      <c r="H21" s="3"/>
      <c r="I21" s="3"/>
      <c r="J21" s="3"/>
      <c r="K21" s="3"/>
      <c r="L21" s="3"/>
      <c r="M21" s="3"/>
      <c r="N21" s="3"/>
      <c r="O21" s="4"/>
      <c r="P21" s="31">
        <f t="shared" si="2"/>
        <v>0</v>
      </c>
      <c r="Q21" s="2"/>
      <c r="R21" s="3"/>
      <c r="S21" s="3"/>
      <c r="T21" s="3"/>
      <c r="U21" s="3"/>
      <c r="V21" s="3"/>
      <c r="W21" s="3"/>
      <c r="X21" s="3"/>
      <c r="Y21" s="3"/>
      <c r="Z21" s="4"/>
      <c r="AA21" s="31">
        <f t="shared" si="3"/>
        <v>0</v>
      </c>
      <c r="AB21" s="2"/>
      <c r="AC21" s="3"/>
      <c r="AD21" s="3"/>
      <c r="AE21" s="3"/>
      <c r="AF21" s="3"/>
      <c r="AG21" s="3"/>
      <c r="AH21" s="3"/>
      <c r="AI21" s="3"/>
      <c r="AJ21" s="3"/>
      <c r="AK21" s="4"/>
      <c r="AL21" s="31">
        <f t="shared" si="4"/>
        <v>0</v>
      </c>
      <c r="AM21" s="2"/>
      <c r="AN21" s="3"/>
      <c r="AO21" s="3"/>
      <c r="AP21" s="3"/>
      <c r="AQ21" s="3"/>
      <c r="AR21" s="3"/>
      <c r="AS21" s="3"/>
      <c r="AT21" s="3"/>
      <c r="AU21" s="3"/>
      <c r="AV21" s="4"/>
      <c r="AW21" s="31">
        <f t="shared" si="5"/>
        <v>0</v>
      </c>
      <c r="AX21" s="2"/>
      <c r="AY21" s="3"/>
      <c r="AZ21" s="3"/>
      <c r="BA21" s="3"/>
      <c r="BB21" s="3"/>
      <c r="BC21" s="3"/>
      <c r="BD21" s="3"/>
      <c r="BE21" s="3"/>
      <c r="BF21" s="3"/>
      <c r="BG21" s="4"/>
      <c r="BH21" s="31">
        <f t="shared" si="6"/>
        <v>0</v>
      </c>
      <c r="BI21" s="2"/>
      <c r="BJ21" s="43">
        <f t="shared" si="7"/>
        <v>0</v>
      </c>
      <c r="BK21" s="41">
        <f t="shared" si="8"/>
        <v>1</v>
      </c>
      <c r="BL21" s="38">
        <f t="shared" si="9"/>
        <v>0</v>
      </c>
    </row>
    <row r="22" spans="1:64" ht="16.2" thickBot="1">
      <c r="A22" s="24">
        <v>21</v>
      </c>
      <c r="B22" s="29"/>
      <c r="C22" s="55"/>
      <c r="D22" s="51">
        <f t="shared" si="0"/>
        <v>0</v>
      </c>
      <c r="E22" s="46">
        <f t="shared" si="1"/>
        <v>1</v>
      </c>
      <c r="F22" s="2"/>
      <c r="G22" s="3"/>
      <c r="H22" s="3"/>
      <c r="I22" s="3"/>
      <c r="J22" s="3"/>
      <c r="K22" s="3"/>
      <c r="L22" s="3"/>
      <c r="M22" s="3"/>
      <c r="N22" s="3"/>
      <c r="O22" s="4"/>
      <c r="P22" s="31">
        <f t="shared" si="2"/>
        <v>0</v>
      </c>
      <c r="Q22" s="2"/>
      <c r="R22" s="3"/>
      <c r="S22" s="3"/>
      <c r="T22" s="3"/>
      <c r="U22" s="3"/>
      <c r="V22" s="3"/>
      <c r="W22" s="3"/>
      <c r="X22" s="3"/>
      <c r="Y22" s="3"/>
      <c r="Z22" s="4"/>
      <c r="AA22" s="31">
        <f t="shared" si="3"/>
        <v>0</v>
      </c>
      <c r="AB22" s="2"/>
      <c r="AC22" s="3"/>
      <c r="AD22" s="3"/>
      <c r="AE22" s="3"/>
      <c r="AF22" s="3"/>
      <c r="AG22" s="3"/>
      <c r="AH22" s="3"/>
      <c r="AI22" s="3"/>
      <c r="AJ22" s="3"/>
      <c r="AK22" s="4"/>
      <c r="AL22" s="31">
        <f t="shared" si="4"/>
        <v>0</v>
      </c>
      <c r="AM22" s="2"/>
      <c r="AN22" s="3"/>
      <c r="AO22" s="3"/>
      <c r="AP22" s="3"/>
      <c r="AQ22" s="3"/>
      <c r="AR22" s="3"/>
      <c r="AS22" s="3"/>
      <c r="AT22" s="3"/>
      <c r="AU22" s="3"/>
      <c r="AV22" s="4"/>
      <c r="AW22" s="31">
        <f t="shared" si="5"/>
        <v>0</v>
      </c>
      <c r="AX22" s="2"/>
      <c r="AY22" s="3"/>
      <c r="AZ22" s="3"/>
      <c r="BA22" s="3"/>
      <c r="BB22" s="3"/>
      <c r="BC22" s="3"/>
      <c r="BD22" s="3"/>
      <c r="BE22" s="3"/>
      <c r="BF22" s="3"/>
      <c r="BG22" s="4"/>
      <c r="BH22" s="31">
        <f t="shared" si="6"/>
        <v>0</v>
      </c>
      <c r="BI22" s="2"/>
      <c r="BJ22" s="43">
        <f t="shared" si="7"/>
        <v>0</v>
      </c>
      <c r="BK22" s="41">
        <f t="shared" si="8"/>
        <v>1</v>
      </c>
      <c r="BL22" s="38">
        <f t="shared" si="9"/>
        <v>0</v>
      </c>
    </row>
    <row r="23" spans="1:64" ht="16.2" thickBot="1">
      <c r="A23" s="24">
        <v>22</v>
      </c>
      <c r="B23" s="29"/>
      <c r="C23" s="55"/>
      <c r="D23" s="51">
        <f t="shared" si="0"/>
        <v>0</v>
      </c>
      <c r="E23" s="46">
        <f t="shared" si="1"/>
        <v>1</v>
      </c>
      <c r="F23" s="2"/>
      <c r="G23" s="3"/>
      <c r="H23" s="3"/>
      <c r="I23" s="3"/>
      <c r="J23" s="3"/>
      <c r="K23" s="3"/>
      <c r="L23" s="3"/>
      <c r="M23" s="3"/>
      <c r="N23" s="3"/>
      <c r="O23" s="4"/>
      <c r="P23" s="31">
        <f t="shared" si="2"/>
        <v>0</v>
      </c>
      <c r="Q23" s="2"/>
      <c r="R23" s="3"/>
      <c r="S23" s="3"/>
      <c r="T23" s="3"/>
      <c r="U23" s="3"/>
      <c r="V23" s="3"/>
      <c r="W23" s="3"/>
      <c r="X23" s="3"/>
      <c r="Y23" s="3"/>
      <c r="Z23" s="4"/>
      <c r="AA23" s="31">
        <f t="shared" si="3"/>
        <v>0</v>
      </c>
      <c r="AB23" s="2"/>
      <c r="AC23" s="3"/>
      <c r="AD23" s="3"/>
      <c r="AE23" s="3"/>
      <c r="AF23" s="3"/>
      <c r="AG23" s="3"/>
      <c r="AH23" s="3"/>
      <c r="AI23" s="3"/>
      <c r="AJ23" s="3"/>
      <c r="AK23" s="4"/>
      <c r="AL23" s="31">
        <f t="shared" si="4"/>
        <v>0</v>
      </c>
      <c r="AM23" s="2"/>
      <c r="AN23" s="3"/>
      <c r="AO23" s="3"/>
      <c r="AP23" s="3"/>
      <c r="AQ23" s="3"/>
      <c r="AR23" s="3"/>
      <c r="AS23" s="3"/>
      <c r="AT23" s="3"/>
      <c r="AU23" s="3"/>
      <c r="AV23" s="4"/>
      <c r="AW23" s="31">
        <f t="shared" si="5"/>
        <v>0</v>
      </c>
      <c r="AX23" s="2"/>
      <c r="AY23" s="3"/>
      <c r="AZ23" s="3"/>
      <c r="BA23" s="3"/>
      <c r="BB23" s="3"/>
      <c r="BC23" s="3"/>
      <c r="BD23" s="3"/>
      <c r="BE23" s="3"/>
      <c r="BF23" s="3"/>
      <c r="BG23" s="4"/>
      <c r="BH23" s="31">
        <f t="shared" si="6"/>
        <v>0</v>
      </c>
      <c r="BI23" s="2"/>
      <c r="BJ23" s="43">
        <f t="shared" si="7"/>
        <v>0</v>
      </c>
      <c r="BK23" s="41">
        <f t="shared" si="8"/>
        <v>1</v>
      </c>
      <c r="BL23" s="38">
        <f t="shared" si="9"/>
        <v>0</v>
      </c>
    </row>
    <row r="24" spans="1:64" ht="16.2" thickBot="1">
      <c r="A24" s="24">
        <v>23</v>
      </c>
      <c r="B24" s="29"/>
      <c r="C24" s="55"/>
      <c r="D24" s="51">
        <f t="shared" si="0"/>
        <v>0</v>
      </c>
      <c r="E24" s="46">
        <f t="shared" si="1"/>
        <v>1</v>
      </c>
      <c r="F24" s="2"/>
      <c r="G24" s="3"/>
      <c r="H24" s="3"/>
      <c r="I24" s="3"/>
      <c r="J24" s="3"/>
      <c r="K24" s="3"/>
      <c r="L24" s="3"/>
      <c r="M24" s="3"/>
      <c r="N24" s="3"/>
      <c r="O24" s="4"/>
      <c r="P24" s="31">
        <f t="shared" si="2"/>
        <v>0</v>
      </c>
      <c r="Q24" s="2"/>
      <c r="R24" s="3"/>
      <c r="S24" s="3"/>
      <c r="T24" s="3"/>
      <c r="U24" s="3"/>
      <c r="V24" s="3"/>
      <c r="W24" s="3"/>
      <c r="X24" s="3"/>
      <c r="Y24" s="3"/>
      <c r="Z24" s="4"/>
      <c r="AA24" s="31">
        <f t="shared" si="3"/>
        <v>0</v>
      </c>
      <c r="AB24" s="2"/>
      <c r="AC24" s="3"/>
      <c r="AD24" s="3"/>
      <c r="AE24" s="3"/>
      <c r="AF24" s="3"/>
      <c r="AG24" s="3"/>
      <c r="AH24" s="3"/>
      <c r="AI24" s="3"/>
      <c r="AJ24" s="3"/>
      <c r="AK24" s="4"/>
      <c r="AL24" s="31">
        <f t="shared" si="4"/>
        <v>0</v>
      </c>
      <c r="AM24" s="2"/>
      <c r="AN24" s="3"/>
      <c r="AO24" s="3"/>
      <c r="AP24" s="3"/>
      <c r="AQ24" s="3"/>
      <c r="AR24" s="3"/>
      <c r="AS24" s="3"/>
      <c r="AT24" s="3"/>
      <c r="AU24" s="3"/>
      <c r="AV24" s="4"/>
      <c r="AW24" s="31">
        <f t="shared" si="5"/>
        <v>0</v>
      </c>
      <c r="AX24" s="2"/>
      <c r="AY24" s="3"/>
      <c r="AZ24" s="3"/>
      <c r="BA24" s="3"/>
      <c r="BB24" s="3"/>
      <c r="BC24" s="3"/>
      <c r="BD24" s="3"/>
      <c r="BE24" s="3"/>
      <c r="BF24" s="3"/>
      <c r="BG24" s="4"/>
      <c r="BH24" s="31">
        <f t="shared" si="6"/>
        <v>0</v>
      </c>
      <c r="BI24" s="2"/>
      <c r="BJ24" s="43">
        <f t="shared" si="7"/>
        <v>0</v>
      </c>
      <c r="BK24" s="41">
        <f t="shared" si="8"/>
        <v>1</v>
      </c>
      <c r="BL24" s="38">
        <f t="shared" si="9"/>
        <v>0</v>
      </c>
    </row>
    <row r="25" spans="1:64" ht="16.2" thickBot="1">
      <c r="A25" s="24">
        <v>24</v>
      </c>
      <c r="B25" s="29"/>
      <c r="C25" s="55"/>
      <c r="D25" s="51">
        <f t="shared" si="0"/>
        <v>0</v>
      </c>
      <c r="E25" s="46">
        <f t="shared" si="1"/>
        <v>1</v>
      </c>
      <c r="F25" s="5"/>
      <c r="G25" s="6"/>
      <c r="H25" s="6"/>
      <c r="I25" s="3"/>
      <c r="J25" s="6"/>
      <c r="K25" s="6"/>
      <c r="L25" s="6"/>
      <c r="M25" s="6"/>
      <c r="N25" s="6"/>
      <c r="O25" s="7"/>
      <c r="P25" s="31">
        <f t="shared" si="2"/>
        <v>0</v>
      </c>
      <c r="Q25" s="5"/>
      <c r="R25" s="6"/>
      <c r="S25" s="6"/>
      <c r="T25" s="6"/>
      <c r="U25" s="6"/>
      <c r="V25" s="6"/>
      <c r="W25" s="6"/>
      <c r="X25" s="6"/>
      <c r="Y25" s="6"/>
      <c r="Z25" s="7"/>
      <c r="AA25" s="31">
        <f t="shared" si="3"/>
        <v>0</v>
      </c>
      <c r="AB25" s="5"/>
      <c r="AC25" s="6"/>
      <c r="AD25" s="6"/>
      <c r="AE25" s="6"/>
      <c r="AF25" s="6"/>
      <c r="AG25" s="6"/>
      <c r="AH25" s="6"/>
      <c r="AI25" s="6"/>
      <c r="AJ25" s="6"/>
      <c r="AK25" s="7"/>
      <c r="AL25" s="31">
        <f t="shared" si="4"/>
        <v>0</v>
      </c>
      <c r="AM25" s="5"/>
      <c r="AN25" s="6"/>
      <c r="AO25" s="6"/>
      <c r="AP25" s="6"/>
      <c r="AQ25" s="6"/>
      <c r="AR25" s="6"/>
      <c r="AS25" s="6"/>
      <c r="AT25" s="6"/>
      <c r="AU25" s="6"/>
      <c r="AV25" s="7"/>
      <c r="AW25" s="31">
        <f t="shared" si="5"/>
        <v>0</v>
      </c>
      <c r="AX25" s="5"/>
      <c r="AY25" s="6"/>
      <c r="AZ25" s="6"/>
      <c r="BA25" s="6"/>
      <c r="BB25" s="6"/>
      <c r="BC25" s="6"/>
      <c r="BD25" s="6"/>
      <c r="BE25" s="6"/>
      <c r="BF25" s="6"/>
      <c r="BG25" s="7"/>
      <c r="BH25" s="31">
        <f t="shared" si="6"/>
        <v>0</v>
      </c>
      <c r="BI25" s="5"/>
      <c r="BJ25" s="43">
        <f t="shared" si="7"/>
        <v>0</v>
      </c>
      <c r="BK25" s="41">
        <f t="shared" si="8"/>
        <v>1</v>
      </c>
      <c r="BL25" s="38">
        <f t="shared" si="9"/>
        <v>0</v>
      </c>
    </row>
    <row r="26" spans="1:64" ht="16.2" thickBot="1">
      <c r="A26" s="24">
        <v>25</v>
      </c>
      <c r="B26" s="29"/>
      <c r="C26" s="55"/>
      <c r="D26" s="51">
        <f t="shared" si="0"/>
        <v>0</v>
      </c>
      <c r="E26" s="46">
        <f t="shared" si="1"/>
        <v>1</v>
      </c>
      <c r="F26" s="2"/>
      <c r="G26" s="3"/>
      <c r="H26" s="3"/>
      <c r="I26" s="3"/>
      <c r="J26" s="3"/>
      <c r="K26" s="3"/>
      <c r="L26" s="3"/>
      <c r="M26" s="3"/>
      <c r="N26" s="3"/>
      <c r="O26" s="4"/>
      <c r="P26" s="31">
        <f t="shared" si="2"/>
        <v>0</v>
      </c>
      <c r="Q26" s="2"/>
      <c r="R26" s="3"/>
      <c r="S26" s="3"/>
      <c r="T26" s="3"/>
      <c r="U26" s="3"/>
      <c r="V26" s="3"/>
      <c r="W26" s="3"/>
      <c r="X26" s="3"/>
      <c r="Y26" s="3"/>
      <c r="Z26" s="4"/>
      <c r="AA26" s="31">
        <f t="shared" si="3"/>
        <v>0</v>
      </c>
      <c r="AB26" s="2"/>
      <c r="AC26" s="3"/>
      <c r="AD26" s="3"/>
      <c r="AE26" s="3"/>
      <c r="AF26" s="3"/>
      <c r="AG26" s="3"/>
      <c r="AH26" s="3"/>
      <c r="AI26" s="3"/>
      <c r="AJ26" s="3"/>
      <c r="AK26" s="4"/>
      <c r="AL26" s="31">
        <f t="shared" si="4"/>
        <v>0</v>
      </c>
      <c r="AM26" s="2"/>
      <c r="AN26" s="3"/>
      <c r="AO26" s="3"/>
      <c r="AP26" s="3"/>
      <c r="AQ26" s="3"/>
      <c r="AR26" s="3"/>
      <c r="AS26" s="3"/>
      <c r="AT26" s="3"/>
      <c r="AU26" s="3"/>
      <c r="AV26" s="4"/>
      <c r="AW26" s="31">
        <f t="shared" si="5"/>
        <v>0</v>
      </c>
      <c r="AX26" s="2"/>
      <c r="AY26" s="3"/>
      <c r="AZ26" s="3"/>
      <c r="BA26" s="3"/>
      <c r="BB26" s="3"/>
      <c r="BC26" s="3"/>
      <c r="BD26" s="3"/>
      <c r="BE26" s="3"/>
      <c r="BF26" s="3"/>
      <c r="BG26" s="4"/>
      <c r="BH26" s="31">
        <f t="shared" si="6"/>
        <v>0</v>
      </c>
      <c r="BI26" s="2"/>
      <c r="BJ26" s="43">
        <f t="shared" si="7"/>
        <v>0</v>
      </c>
      <c r="BK26" s="41">
        <f t="shared" si="8"/>
        <v>1</v>
      </c>
      <c r="BL26" s="38">
        <f t="shared" si="9"/>
        <v>0</v>
      </c>
    </row>
    <row r="27" spans="1:64" ht="16.2" thickBot="1">
      <c r="A27" s="24">
        <v>26</v>
      </c>
      <c r="B27" s="29"/>
      <c r="C27" s="55"/>
      <c r="D27" s="51">
        <f t="shared" si="0"/>
        <v>0</v>
      </c>
      <c r="E27" s="46">
        <f t="shared" si="1"/>
        <v>1</v>
      </c>
      <c r="F27" s="2"/>
      <c r="G27" s="3"/>
      <c r="H27" s="3"/>
      <c r="I27" s="6"/>
      <c r="J27" s="3"/>
      <c r="K27" s="3"/>
      <c r="L27" s="3"/>
      <c r="M27" s="3"/>
      <c r="N27" s="3"/>
      <c r="O27" s="4"/>
      <c r="P27" s="31">
        <f t="shared" si="2"/>
        <v>0</v>
      </c>
      <c r="Q27" s="2"/>
      <c r="R27" s="3"/>
      <c r="S27" s="3"/>
      <c r="T27" s="3"/>
      <c r="U27" s="3"/>
      <c r="V27" s="3"/>
      <c r="W27" s="3"/>
      <c r="X27" s="3"/>
      <c r="Y27" s="3"/>
      <c r="Z27" s="4"/>
      <c r="AA27" s="31">
        <f t="shared" si="3"/>
        <v>0</v>
      </c>
      <c r="AB27" s="2"/>
      <c r="AC27" s="3"/>
      <c r="AD27" s="3"/>
      <c r="AE27" s="3"/>
      <c r="AF27" s="3"/>
      <c r="AG27" s="3"/>
      <c r="AH27" s="3"/>
      <c r="AI27" s="3"/>
      <c r="AJ27" s="3"/>
      <c r="AK27" s="4"/>
      <c r="AL27" s="31">
        <f t="shared" si="4"/>
        <v>0</v>
      </c>
      <c r="AM27" s="2"/>
      <c r="AN27" s="3"/>
      <c r="AO27" s="3"/>
      <c r="AP27" s="3"/>
      <c r="AQ27" s="3"/>
      <c r="AR27" s="3"/>
      <c r="AS27" s="3"/>
      <c r="AT27" s="3"/>
      <c r="AU27" s="3"/>
      <c r="AV27" s="4"/>
      <c r="AW27" s="31">
        <f t="shared" si="5"/>
        <v>0</v>
      </c>
      <c r="AX27" s="2"/>
      <c r="AY27" s="3"/>
      <c r="AZ27" s="3"/>
      <c r="BA27" s="3"/>
      <c r="BB27" s="3"/>
      <c r="BC27" s="3"/>
      <c r="BD27" s="3"/>
      <c r="BE27" s="3"/>
      <c r="BF27" s="3"/>
      <c r="BG27" s="4"/>
      <c r="BH27" s="31">
        <f t="shared" si="6"/>
        <v>0</v>
      </c>
      <c r="BI27" s="2"/>
      <c r="BJ27" s="43">
        <f t="shared" si="7"/>
        <v>0</v>
      </c>
      <c r="BK27" s="41">
        <f t="shared" si="8"/>
        <v>1</v>
      </c>
      <c r="BL27" s="38">
        <f t="shared" si="9"/>
        <v>0</v>
      </c>
    </row>
    <row r="28" spans="1:64" ht="16.2" thickBot="1">
      <c r="A28" s="24">
        <v>27</v>
      </c>
      <c r="B28" s="29"/>
      <c r="C28" s="55"/>
      <c r="D28" s="51">
        <f t="shared" si="0"/>
        <v>0</v>
      </c>
      <c r="E28" s="46">
        <f t="shared" si="1"/>
        <v>1</v>
      </c>
      <c r="F28" s="2"/>
      <c r="G28" s="3"/>
      <c r="H28" s="3"/>
      <c r="I28" s="3"/>
      <c r="J28" s="3"/>
      <c r="K28" s="3"/>
      <c r="L28" s="3"/>
      <c r="M28" s="3"/>
      <c r="N28" s="3"/>
      <c r="O28" s="4"/>
      <c r="P28" s="31">
        <f t="shared" si="2"/>
        <v>0</v>
      </c>
      <c r="Q28" s="2"/>
      <c r="R28" s="3"/>
      <c r="S28" s="3"/>
      <c r="T28" s="3"/>
      <c r="U28" s="3"/>
      <c r="V28" s="3"/>
      <c r="W28" s="3"/>
      <c r="X28" s="3"/>
      <c r="Y28" s="3"/>
      <c r="Z28" s="4"/>
      <c r="AA28" s="31">
        <f t="shared" si="3"/>
        <v>0</v>
      </c>
      <c r="AB28" s="2"/>
      <c r="AC28" s="3"/>
      <c r="AD28" s="3"/>
      <c r="AE28" s="3"/>
      <c r="AF28" s="3"/>
      <c r="AG28" s="3"/>
      <c r="AH28" s="3"/>
      <c r="AI28" s="3"/>
      <c r="AJ28" s="3"/>
      <c r="AK28" s="4"/>
      <c r="AL28" s="31">
        <f t="shared" si="4"/>
        <v>0</v>
      </c>
      <c r="AM28" s="2"/>
      <c r="AN28" s="3"/>
      <c r="AO28" s="3"/>
      <c r="AP28" s="3"/>
      <c r="AQ28" s="3"/>
      <c r="AR28" s="3"/>
      <c r="AS28" s="3"/>
      <c r="AT28" s="3"/>
      <c r="AU28" s="3"/>
      <c r="AV28" s="4"/>
      <c r="AW28" s="31">
        <f t="shared" si="5"/>
        <v>0</v>
      </c>
      <c r="AX28" s="2"/>
      <c r="AY28" s="3"/>
      <c r="AZ28" s="3"/>
      <c r="BA28" s="3"/>
      <c r="BB28" s="3"/>
      <c r="BC28" s="3"/>
      <c r="BD28" s="3"/>
      <c r="BE28" s="3"/>
      <c r="BF28" s="3"/>
      <c r="BG28" s="4"/>
      <c r="BH28" s="31">
        <f t="shared" si="6"/>
        <v>0</v>
      </c>
      <c r="BI28" s="2"/>
      <c r="BJ28" s="43">
        <f t="shared" si="7"/>
        <v>0</v>
      </c>
      <c r="BK28" s="41">
        <f t="shared" si="8"/>
        <v>1</v>
      </c>
      <c r="BL28" s="38">
        <f t="shared" si="9"/>
        <v>0</v>
      </c>
    </row>
    <row r="29" spans="1:64" ht="16.2" thickBot="1">
      <c r="A29" s="24">
        <v>28</v>
      </c>
      <c r="B29" s="29"/>
      <c r="C29" s="55"/>
      <c r="D29" s="51">
        <f t="shared" si="0"/>
        <v>0</v>
      </c>
      <c r="E29" s="46">
        <f t="shared" si="1"/>
        <v>1</v>
      </c>
      <c r="F29" s="2"/>
      <c r="G29" s="3"/>
      <c r="H29" s="3"/>
      <c r="I29" s="3"/>
      <c r="J29" s="3"/>
      <c r="K29" s="3"/>
      <c r="L29" s="3"/>
      <c r="M29" s="3"/>
      <c r="N29" s="3"/>
      <c r="O29" s="4"/>
      <c r="P29" s="31">
        <f t="shared" si="2"/>
        <v>0</v>
      </c>
      <c r="Q29" s="2"/>
      <c r="R29" s="3"/>
      <c r="S29" s="3"/>
      <c r="T29" s="3"/>
      <c r="U29" s="3"/>
      <c r="V29" s="3"/>
      <c r="W29" s="3"/>
      <c r="X29" s="3"/>
      <c r="Y29" s="3"/>
      <c r="Z29" s="4"/>
      <c r="AA29" s="31">
        <f t="shared" si="3"/>
        <v>0</v>
      </c>
      <c r="AB29" s="2"/>
      <c r="AC29" s="3"/>
      <c r="AD29" s="3"/>
      <c r="AE29" s="3"/>
      <c r="AF29" s="3"/>
      <c r="AG29" s="3"/>
      <c r="AH29" s="3"/>
      <c r="AI29" s="3"/>
      <c r="AJ29" s="3"/>
      <c r="AK29" s="4"/>
      <c r="AL29" s="31">
        <f t="shared" si="4"/>
        <v>0</v>
      </c>
      <c r="AM29" s="2"/>
      <c r="AN29" s="3"/>
      <c r="AO29" s="3"/>
      <c r="AP29" s="3"/>
      <c r="AQ29" s="3"/>
      <c r="AR29" s="3"/>
      <c r="AS29" s="3"/>
      <c r="AT29" s="3"/>
      <c r="AU29" s="3"/>
      <c r="AV29" s="4"/>
      <c r="AW29" s="31">
        <f t="shared" si="5"/>
        <v>0</v>
      </c>
      <c r="AX29" s="2"/>
      <c r="AY29" s="3"/>
      <c r="AZ29" s="3"/>
      <c r="BA29" s="3"/>
      <c r="BB29" s="3"/>
      <c r="BC29" s="3"/>
      <c r="BD29" s="3"/>
      <c r="BE29" s="3"/>
      <c r="BF29" s="3"/>
      <c r="BG29" s="4"/>
      <c r="BH29" s="31">
        <f t="shared" si="6"/>
        <v>0</v>
      </c>
      <c r="BI29" s="2"/>
      <c r="BJ29" s="43">
        <f t="shared" si="7"/>
        <v>0</v>
      </c>
      <c r="BK29" s="41">
        <f t="shared" si="8"/>
        <v>1</v>
      </c>
      <c r="BL29" s="38">
        <f t="shared" si="9"/>
        <v>0</v>
      </c>
    </row>
    <row r="30" spans="1:64" ht="16.2" thickBot="1">
      <c r="A30" s="24">
        <v>29</v>
      </c>
      <c r="B30" s="29"/>
      <c r="C30" s="55"/>
      <c r="D30" s="51">
        <f t="shared" si="0"/>
        <v>0</v>
      </c>
      <c r="E30" s="46">
        <f t="shared" si="1"/>
        <v>1</v>
      </c>
      <c r="F30" s="2"/>
      <c r="G30" s="3"/>
      <c r="H30" s="3"/>
      <c r="I30" s="3"/>
      <c r="J30" s="3"/>
      <c r="K30" s="3"/>
      <c r="L30" s="3"/>
      <c r="M30" s="3"/>
      <c r="N30" s="3"/>
      <c r="O30" s="4"/>
      <c r="P30" s="31">
        <f t="shared" si="2"/>
        <v>0</v>
      </c>
      <c r="Q30" s="2"/>
      <c r="R30" s="3"/>
      <c r="S30" s="3"/>
      <c r="T30" s="3"/>
      <c r="U30" s="3"/>
      <c r="V30" s="3"/>
      <c r="W30" s="3"/>
      <c r="X30" s="3"/>
      <c r="Y30" s="3"/>
      <c r="Z30" s="4"/>
      <c r="AA30" s="31">
        <f t="shared" si="3"/>
        <v>0</v>
      </c>
      <c r="AB30" s="2"/>
      <c r="AC30" s="3"/>
      <c r="AD30" s="3"/>
      <c r="AE30" s="3"/>
      <c r="AF30" s="3"/>
      <c r="AG30" s="3"/>
      <c r="AH30" s="3"/>
      <c r="AI30" s="3"/>
      <c r="AJ30" s="3"/>
      <c r="AK30" s="4"/>
      <c r="AL30" s="31">
        <f t="shared" si="4"/>
        <v>0</v>
      </c>
      <c r="AM30" s="2"/>
      <c r="AN30" s="3"/>
      <c r="AO30" s="3"/>
      <c r="AP30" s="3"/>
      <c r="AQ30" s="3"/>
      <c r="AR30" s="3"/>
      <c r="AS30" s="3"/>
      <c r="AT30" s="3"/>
      <c r="AU30" s="3"/>
      <c r="AV30" s="4"/>
      <c r="AW30" s="31">
        <f t="shared" si="5"/>
        <v>0</v>
      </c>
      <c r="AX30" s="2"/>
      <c r="AY30" s="3"/>
      <c r="AZ30" s="3"/>
      <c r="BA30" s="3"/>
      <c r="BB30" s="3"/>
      <c r="BC30" s="3"/>
      <c r="BD30" s="3"/>
      <c r="BE30" s="3"/>
      <c r="BF30" s="3"/>
      <c r="BG30" s="4"/>
      <c r="BH30" s="31">
        <f t="shared" si="6"/>
        <v>0</v>
      </c>
      <c r="BI30" s="2"/>
      <c r="BJ30" s="43">
        <f t="shared" si="7"/>
        <v>0</v>
      </c>
      <c r="BK30" s="41">
        <f t="shared" si="8"/>
        <v>1</v>
      </c>
      <c r="BL30" s="38">
        <f t="shared" si="9"/>
        <v>0</v>
      </c>
    </row>
    <row r="31" spans="1:64" ht="16.2" thickBot="1">
      <c r="A31" s="24">
        <v>30</v>
      </c>
      <c r="B31" s="29"/>
      <c r="C31" s="55"/>
      <c r="D31" s="51">
        <f t="shared" si="0"/>
        <v>0</v>
      </c>
      <c r="E31" s="46">
        <f t="shared" si="1"/>
        <v>1</v>
      </c>
      <c r="F31" s="2"/>
      <c r="G31" s="3"/>
      <c r="H31" s="3"/>
      <c r="I31" s="3"/>
      <c r="J31" s="3"/>
      <c r="K31" s="3"/>
      <c r="L31" s="3"/>
      <c r="M31" s="3"/>
      <c r="N31" s="3"/>
      <c r="O31" s="4"/>
      <c r="P31" s="31">
        <f t="shared" si="2"/>
        <v>0</v>
      </c>
      <c r="Q31" s="2"/>
      <c r="R31" s="3"/>
      <c r="S31" s="3"/>
      <c r="T31" s="3"/>
      <c r="U31" s="3"/>
      <c r="V31" s="3"/>
      <c r="W31" s="3"/>
      <c r="X31" s="3"/>
      <c r="Y31" s="3"/>
      <c r="Z31" s="4"/>
      <c r="AA31" s="31">
        <f t="shared" si="3"/>
        <v>0</v>
      </c>
      <c r="AB31" s="2"/>
      <c r="AC31" s="3"/>
      <c r="AD31" s="3"/>
      <c r="AE31" s="3"/>
      <c r="AF31" s="3"/>
      <c r="AG31" s="3"/>
      <c r="AH31" s="3"/>
      <c r="AI31" s="3"/>
      <c r="AJ31" s="3"/>
      <c r="AK31" s="4"/>
      <c r="AL31" s="31">
        <f t="shared" si="4"/>
        <v>0</v>
      </c>
      <c r="AM31" s="2"/>
      <c r="AN31" s="3"/>
      <c r="AO31" s="3"/>
      <c r="AP31" s="3"/>
      <c r="AQ31" s="3"/>
      <c r="AR31" s="3"/>
      <c r="AS31" s="3"/>
      <c r="AT31" s="3"/>
      <c r="AU31" s="3"/>
      <c r="AV31" s="4"/>
      <c r="AW31" s="31">
        <f t="shared" si="5"/>
        <v>0</v>
      </c>
      <c r="AX31" s="2"/>
      <c r="AY31" s="3"/>
      <c r="AZ31" s="3"/>
      <c r="BA31" s="3"/>
      <c r="BB31" s="3"/>
      <c r="BC31" s="3"/>
      <c r="BD31" s="3"/>
      <c r="BE31" s="3"/>
      <c r="BF31" s="3"/>
      <c r="BG31" s="4"/>
      <c r="BH31" s="31">
        <f t="shared" si="6"/>
        <v>0</v>
      </c>
      <c r="BI31" s="2"/>
      <c r="BJ31" s="43">
        <f t="shared" si="7"/>
        <v>0</v>
      </c>
      <c r="BK31" s="41">
        <f t="shared" si="8"/>
        <v>1</v>
      </c>
      <c r="BL31" s="38">
        <f t="shared" si="9"/>
        <v>0</v>
      </c>
    </row>
    <row r="32" spans="1:64" ht="16.2" thickBot="1">
      <c r="A32" s="24">
        <v>31</v>
      </c>
      <c r="B32" s="29"/>
      <c r="C32" s="55"/>
      <c r="D32" s="51">
        <f t="shared" si="0"/>
        <v>0</v>
      </c>
      <c r="E32" s="46">
        <f t="shared" si="1"/>
        <v>1</v>
      </c>
      <c r="F32" s="2"/>
      <c r="G32" s="3"/>
      <c r="H32" s="3"/>
      <c r="I32" s="3"/>
      <c r="J32" s="3"/>
      <c r="K32" s="3"/>
      <c r="L32" s="3"/>
      <c r="M32" s="3"/>
      <c r="N32" s="3"/>
      <c r="O32" s="4"/>
      <c r="P32" s="31">
        <f t="shared" si="2"/>
        <v>0</v>
      </c>
      <c r="Q32" s="2"/>
      <c r="R32" s="3"/>
      <c r="S32" s="3"/>
      <c r="T32" s="3"/>
      <c r="U32" s="3"/>
      <c r="V32" s="3"/>
      <c r="W32" s="3"/>
      <c r="X32" s="3"/>
      <c r="Y32" s="3"/>
      <c r="Z32" s="4"/>
      <c r="AA32" s="31">
        <f t="shared" si="3"/>
        <v>0</v>
      </c>
      <c r="AB32" s="2"/>
      <c r="AC32" s="3"/>
      <c r="AD32" s="3"/>
      <c r="AE32" s="3"/>
      <c r="AF32" s="3"/>
      <c r="AG32" s="3"/>
      <c r="AH32" s="3"/>
      <c r="AI32" s="3"/>
      <c r="AJ32" s="3"/>
      <c r="AK32" s="4"/>
      <c r="AL32" s="31">
        <f t="shared" si="4"/>
        <v>0</v>
      </c>
      <c r="AM32" s="2"/>
      <c r="AN32" s="3"/>
      <c r="AO32" s="3"/>
      <c r="AP32" s="3"/>
      <c r="AQ32" s="3"/>
      <c r="AR32" s="3"/>
      <c r="AS32" s="3"/>
      <c r="AT32" s="3"/>
      <c r="AU32" s="3"/>
      <c r="AV32" s="4"/>
      <c r="AW32" s="31">
        <f t="shared" si="5"/>
        <v>0</v>
      </c>
      <c r="AX32" s="2"/>
      <c r="AY32" s="3"/>
      <c r="AZ32" s="3"/>
      <c r="BA32" s="3"/>
      <c r="BB32" s="3"/>
      <c r="BC32" s="3"/>
      <c r="BD32" s="3"/>
      <c r="BE32" s="3"/>
      <c r="BF32" s="3"/>
      <c r="BG32" s="4"/>
      <c r="BH32" s="31">
        <f t="shared" si="6"/>
        <v>0</v>
      </c>
      <c r="BI32" s="2"/>
      <c r="BJ32" s="43">
        <f t="shared" si="7"/>
        <v>0</v>
      </c>
      <c r="BK32" s="41">
        <f t="shared" si="8"/>
        <v>1</v>
      </c>
      <c r="BL32" s="38">
        <f t="shared" si="9"/>
        <v>0</v>
      </c>
    </row>
    <row r="33" spans="1:64" ht="16.2" thickBot="1">
      <c r="A33" s="24">
        <v>32</v>
      </c>
      <c r="B33" s="29"/>
      <c r="C33" s="55"/>
      <c r="D33" s="51">
        <f t="shared" si="0"/>
        <v>0</v>
      </c>
      <c r="E33" s="46">
        <f t="shared" si="1"/>
        <v>1</v>
      </c>
      <c r="F33" s="2"/>
      <c r="G33" s="3"/>
      <c r="H33" s="3"/>
      <c r="I33" s="3"/>
      <c r="J33" s="3"/>
      <c r="K33" s="3"/>
      <c r="L33" s="3"/>
      <c r="M33" s="3"/>
      <c r="N33" s="3"/>
      <c r="O33" s="4"/>
      <c r="P33" s="31">
        <f t="shared" si="2"/>
        <v>0</v>
      </c>
      <c r="Q33" s="2"/>
      <c r="R33" s="3"/>
      <c r="S33" s="3"/>
      <c r="T33" s="3"/>
      <c r="U33" s="3"/>
      <c r="V33" s="3"/>
      <c r="W33" s="3"/>
      <c r="X33" s="3"/>
      <c r="Y33" s="3"/>
      <c r="Z33" s="4"/>
      <c r="AA33" s="31">
        <f t="shared" si="3"/>
        <v>0</v>
      </c>
      <c r="AB33" s="2"/>
      <c r="AC33" s="3"/>
      <c r="AD33" s="3"/>
      <c r="AE33" s="3"/>
      <c r="AF33" s="3"/>
      <c r="AG33" s="3"/>
      <c r="AH33" s="3"/>
      <c r="AI33" s="3"/>
      <c r="AJ33" s="3"/>
      <c r="AK33" s="4"/>
      <c r="AL33" s="31">
        <f t="shared" si="4"/>
        <v>0</v>
      </c>
      <c r="AM33" s="2"/>
      <c r="AN33" s="3"/>
      <c r="AO33" s="3"/>
      <c r="AP33" s="3"/>
      <c r="AQ33" s="3"/>
      <c r="AR33" s="3"/>
      <c r="AS33" s="3"/>
      <c r="AT33" s="3"/>
      <c r="AU33" s="3"/>
      <c r="AV33" s="4"/>
      <c r="AW33" s="31">
        <f t="shared" si="5"/>
        <v>0</v>
      </c>
      <c r="AX33" s="2"/>
      <c r="AY33" s="3"/>
      <c r="AZ33" s="3"/>
      <c r="BA33" s="3"/>
      <c r="BB33" s="3"/>
      <c r="BC33" s="3"/>
      <c r="BD33" s="3"/>
      <c r="BE33" s="3"/>
      <c r="BF33" s="3"/>
      <c r="BG33" s="4"/>
      <c r="BH33" s="31">
        <f t="shared" si="6"/>
        <v>0</v>
      </c>
      <c r="BI33" s="2"/>
      <c r="BJ33" s="43">
        <f t="shared" si="7"/>
        <v>0</v>
      </c>
      <c r="BK33" s="41">
        <f t="shared" si="8"/>
        <v>1</v>
      </c>
      <c r="BL33" s="38">
        <f t="shared" si="9"/>
        <v>0</v>
      </c>
    </row>
    <row r="34" spans="1:64" ht="16.2" thickBot="1">
      <c r="A34" s="24">
        <v>33</v>
      </c>
      <c r="B34" s="29"/>
      <c r="C34" s="55"/>
      <c r="D34" s="51">
        <f t="shared" ref="D34:D65" si="10">BJ34</f>
        <v>0</v>
      </c>
      <c r="E34" s="46">
        <f t="shared" ref="E34:E65" si="11">RANK(D34,$BJ$2:$BJ$101)</f>
        <v>1</v>
      </c>
      <c r="F34" s="2"/>
      <c r="G34" s="3"/>
      <c r="H34" s="3"/>
      <c r="I34" s="6"/>
      <c r="J34" s="3"/>
      <c r="K34" s="3"/>
      <c r="L34" s="3"/>
      <c r="M34" s="3"/>
      <c r="N34" s="3"/>
      <c r="O34" s="4"/>
      <c r="P34" s="31">
        <f t="shared" ref="P34:P65" si="12">SUM(F34:O34)</f>
        <v>0</v>
      </c>
      <c r="Q34" s="2"/>
      <c r="R34" s="3"/>
      <c r="S34" s="3"/>
      <c r="T34" s="3"/>
      <c r="U34" s="3"/>
      <c r="V34" s="3"/>
      <c r="W34" s="3"/>
      <c r="X34" s="3"/>
      <c r="Y34" s="3"/>
      <c r="Z34" s="4"/>
      <c r="AA34" s="31">
        <f t="shared" ref="AA34:AA65" si="13">SUM(Q34:Z34)</f>
        <v>0</v>
      </c>
      <c r="AB34" s="2"/>
      <c r="AC34" s="3"/>
      <c r="AD34" s="3"/>
      <c r="AE34" s="3"/>
      <c r="AF34" s="3"/>
      <c r="AG34" s="3"/>
      <c r="AH34" s="3"/>
      <c r="AI34" s="3"/>
      <c r="AJ34" s="3"/>
      <c r="AK34" s="4"/>
      <c r="AL34" s="31">
        <f t="shared" ref="AL34:AL65" si="14">SUM(AB34:AK34)</f>
        <v>0</v>
      </c>
      <c r="AM34" s="2"/>
      <c r="AN34" s="3"/>
      <c r="AO34" s="3"/>
      <c r="AP34" s="3"/>
      <c r="AQ34" s="3"/>
      <c r="AR34" s="3"/>
      <c r="AS34" s="3"/>
      <c r="AT34" s="3"/>
      <c r="AU34" s="3"/>
      <c r="AV34" s="4"/>
      <c r="AW34" s="31">
        <f t="shared" ref="AW34:AW65" si="15">SUM(AM34:AV34)</f>
        <v>0</v>
      </c>
      <c r="AX34" s="2"/>
      <c r="AY34" s="3"/>
      <c r="AZ34" s="3"/>
      <c r="BA34" s="3"/>
      <c r="BB34" s="3"/>
      <c r="BC34" s="3"/>
      <c r="BD34" s="3"/>
      <c r="BE34" s="3"/>
      <c r="BF34" s="3"/>
      <c r="BG34" s="4"/>
      <c r="BH34" s="31">
        <f t="shared" ref="BH34:BH65" si="16">SUM(AX34:BG34)</f>
        <v>0</v>
      </c>
      <c r="BI34" s="2"/>
      <c r="BJ34" s="43">
        <f t="shared" ref="BJ34:BJ65" si="17">P34+AA34+AL34+AW34+BH34</f>
        <v>0</v>
      </c>
      <c r="BK34" s="41">
        <f t="shared" ref="BK34:BK65" si="18">RANK(BJ34,$BJ$2:$BJ$101)</f>
        <v>1</v>
      </c>
      <c r="BL34" s="38">
        <f t="shared" ref="BL34:BL65" si="19">IF(NOT(COUNTBLANK(F34:BI34)=100),BJ34/(100-COUNTBLANK(F34:BI34))/2,"0%")</f>
        <v>0</v>
      </c>
    </row>
    <row r="35" spans="1:64" ht="16.2" thickBot="1">
      <c r="A35" s="24">
        <v>34</v>
      </c>
      <c r="B35" s="29"/>
      <c r="C35" s="55"/>
      <c r="D35" s="51">
        <f t="shared" si="10"/>
        <v>0</v>
      </c>
      <c r="E35" s="46">
        <f t="shared" si="11"/>
        <v>1</v>
      </c>
      <c r="F35" s="2"/>
      <c r="G35" s="3"/>
      <c r="H35" s="3"/>
      <c r="I35" s="3"/>
      <c r="J35" s="3"/>
      <c r="K35" s="3"/>
      <c r="L35" s="3"/>
      <c r="M35" s="3"/>
      <c r="N35" s="3"/>
      <c r="O35" s="4"/>
      <c r="P35" s="31">
        <f t="shared" si="12"/>
        <v>0</v>
      </c>
      <c r="Q35" s="2"/>
      <c r="R35" s="3"/>
      <c r="S35" s="3"/>
      <c r="T35" s="3"/>
      <c r="U35" s="3"/>
      <c r="V35" s="3"/>
      <c r="W35" s="3"/>
      <c r="X35" s="3"/>
      <c r="Y35" s="3"/>
      <c r="Z35" s="4"/>
      <c r="AA35" s="31">
        <f t="shared" si="13"/>
        <v>0</v>
      </c>
      <c r="AB35" s="2"/>
      <c r="AC35" s="3"/>
      <c r="AD35" s="3"/>
      <c r="AE35" s="3"/>
      <c r="AF35" s="3"/>
      <c r="AG35" s="3"/>
      <c r="AH35" s="3"/>
      <c r="AI35" s="3"/>
      <c r="AJ35" s="3"/>
      <c r="AK35" s="4"/>
      <c r="AL35" s="31">
        <f t="shared" si="14"/>
        <v>0</v>
      </c>
      <c r="AM35" s="2"/>
      <c r="AN35" s="3"/>
      <c r="AO35" s="3"/>
      <c r="AP35" s="3"/>
      <c r="AQ35" s="3"/>
      <c r="AR35" s="3"/>
      <c r="AS35" s="3"/>
      <c r="AT35" s="3"/>
      <c r="AU35" s="3"/>
      <c r="AV35" s="4"/>
      <c r="AW35" s="31">
        <f t="shared" si="15"/>
        <v>0</v>
      </c>
      <c r="AX35" s="2"/>
      <c r="AY35" s="3"/>
      <c r="AZ35" s="3"/>
      <c r="BA35" s="3"/>
      <c r="BB35" s="3"/>
      <c r="BC35" s="3"/>
      <c r="BD35" s="3"/>
      <c r="BE35" s="3"/>
      <c r="BF35" s="3"/>
      <c r="BG35" s="4"/>
      <c r="BH35" s="31">
        <f t="shared" si="16"/>
        <v>0</v>
      </c>
      <c r="BI35" s="2"/>
      <c r="BJ35" s="43">
        <f t="shared" si="17"/>
        <v>0</v>
      </c>
      <c r="BK35" s="41">
        <f t="shared" si="18"/>
        <v>1</v>
      </c>
      <c r="BL35" s="38">
        <f t="shared" si="19"/>
        <v>0</v>
      </c>
    </row>
    <row r="36" spans="1:64" ht="16.2" thickBot="1">
      <c r="A36" s="24">
        <v>35</v>
      </c>
      <c r="B36" s="29"/>
      <c r="C36" s="55"/>
      <c r="D36" s="51">
        <f t="shared" si="10"/>
        <v>0</v>
      </c>
      <c r="E36" s="46">
        <f t="shared" si="11"/>
        <v>1</v>
      </c>
      <c r="F36" s="2"/>
      <c r="G36" s="3"/>
      <c r="H36" s="3"/>
      <c r="I36" s="3"/>
      <c r="J36" s="3"/>
      <c r="K36" s="3"/>
      <c r="L36" s="3"/>
      <c r="M36" s="3"/>
      <c r="N36" s="3"/>
      <c r="O36" s="4"/>
      <c r="P36" s="31">
        <f t="shared" si="12"/>
        <v>0</v>
      </c>
      <c r="Q36" s="2"/>
      <c r="R36" s="3"/>
      <c r="S36" s="3"/>
      <c r="T36" s="3"/>
      <c r="U36" s="3"/>
      <c r="V36" s="3"/>
      <c r="W36" s="3"/>
      <c r="X36" s="3"/>
      <c r="Y36" s="3"/>
      <c r="Z36" s="4"/>
      <c r="AA36" s="31">
        <f t="shared" si="13"/>
        <v>0</v>
      </c>
      <c r="AB36" s="2"/>
      <c r="AC36" s="3"/>
      <c r="AD36" s="3"/>
      <c r="AE36" s="3"/>
      <c r="AF36" s="3"/>
      <c r="AG36" s="3"/>
      <c r="AH36" s="3"/>
      <c r="AI36" s="3"/>
      <c r="AJ36" s="3"/>
      <c r="AK36" s="4"/>
      <c r="AL36" s="31">
        <f t="shared" si="14"/>
        <v>0</v>
      </c>
      <c r="AM36" s="2"/>
      <c r="AN36" s="3"/>
      <c r="AO36" s="3"/>
      <c r="AP36" s="3"/>
      <c r="AQ36" s="3"/>
      <c r="AR36" s="3"/>
      <c r="AS36" s="3"/>
      <c r="AT36" s="3"/>
      <c r="AU36" s="3"/>
      <c r="AV36" s="4"/>
      <c r="AW36" s="31">
        <f t="shared" si="15"/>
        <v>0</v>
      </c>
      <c r="AX36" s="2"/>
      <c r="AY36" s="3"/>
      <c r="AZ36" s="3"/>
      <c r="BA36" s="3"/>
      <c r="BB36" s="3"/>
      <c r="BC36" s="3"/>
      <c r="BD36" s="3"/>
      <c r="BE36" s="3"/>
      <c r="BF36" s="3"/>
      <c r="BG36" s="4"/>
      <c r="BH36" s="31">
        <f t="shared" si="16"/>
        <v>0</v>
      </c>
      <c r="BI36" s="2"/>
      <c r="BJ36" s="43">
        <f t="shared" si="17"/>
        <v>0</v>
      </c>
      <c r="BK36" s="41">
        <f t="shared" si="18"/>
        <v>1</v>
      </c>
      <c r="BL36" s="38">
        <f t="shared" si="19"/>
        <v>0</v>
      </c>
    </row>
    <row r="37" spans="1:64" ht="16.2" thickBot="1">
      <c r="A37" s="24">
        <v>36</v>
      </c>
      <c r="B37" s="29"/>
      <c r="C37" s="55"/>
      <c r="D37" s="51">
        <f t="shared" si="10"/>
        <v>0</v>
      </c>
      <c r="E37" s="46">
        <f t="shared" si="11"/>
        <v>1</v>
      </c>
      <c r="F37" s="2"/>
      <c r="G37" s="3"/>
      <c r="H37" s="3"/>
      <c r="I37" s="3"/>
      <c r="J37" s="3"/>
      <c r="K37" s="3"/>
      <c r="L37" s="3"/>
      <c r="M37" s="3"/>
      <c r="N37" s="3"/>
      <c r="O37" s="4"/>
      <c r="P37" s="31">
        <f t="shared" si="12"/>
        <v>0</v>
      </c>
      <c r="Q37" s="2"/>
      <c r="R37" s="3"/>
      <c r="S37" s="3"/>
      <c r="T37" s="3"/>
      <c r="U37" s="3"/>
      <c r="V37" s="3"/>
      <c r="W37" s="3"/>
      <c r="X37" s="3"/>
      <c r="Y37" s="3"/>
      <c r="Z37" s="4"/>
      <c r="AA37" s="31">
        <f t="shared" si="13"/>
        <v>0</v>
      </c>
      <c r="AB37" s="2"/>
      <c r="AC37" s="3"/>
      <c r="AD37" s="3"/>
      <c r="AE37" s="3"/>
      <c r="AF37" s="3"/>
      <c r="AG37" s="3"/>
      <c r="AH37" s="3"/>
      <c r="AI37" s="3"/>
      <c r="AJ37" s="3"/>
      <c r="AK37" s="4"/>
      <c r="AL37" s="31">
        <f t="shared" si="14"/>
        <v>0</v>
      </c>
      <c r="AM37" s="2"/>
      <c r="AN37" s="3"/>
      <c r="AO37" s="3"/>
      <c r="AP37" s="3"/>
      <c r="AQ37" s="3"/>
      <c r="AR37" s="3"/>
      <c r="AS37" s="3"/>
      <c r="AT37" s="3"/>
      <c r="AU37" s="3"/>
      <c r="AV37" s="4"/>
      <c r="AW37" s="31">
        <f t="shared" si="15"/>
        <v>0</v>
      </c>
      <c r="AX37" s="2"/>
      <c r="AY37" s="3"/>
      <c r="AZ37" s="3"/>
      <c r="BA37" s="3"/>
      <c r="BB37" s="3"/>
      <c r="BC37" s="3"/>
      <c r="BD37" s="3"/>
      <c r="BE37" s="3"/>
      <c r="BF37" s="3"/>
      <c r="BG37" s="4"/>
      <c r="BH37" s="31">
        <f t="shared" si="16"/>
        <v>0</v>
      </c>
      <c r="BI37" s="2"/>
      <c r="BJ37" s="43">
        <f t="shared" si="17"/>
        <v>0</v>
      </c>
      <c r="BK37" s="41">
        <f t="shared" si="18"/>
        <v>1</v>
      </c>
      <c r="BL37" s="38">
        <f t="shared" si="19"/>
        <v>0</v>
      </c>
    </row>
    <row r="38" spans="1:64" ht="16.2" thickBot="1">
      <c r="A38" s="24">
        <v>37</v>
      </c>
      <c r="B38" s="29"/>
      <c r="C38" s="55"/>
      <c r="D38" s="51">
        <f t="shared" si="10"/>
        <v>0</v>
      </c>
      <c r="E38" s="46">
        <f t="shared" si="11"/>
        <v>1</v>
      </c>
      <c r="F38" s="2"/>
      <c r="G38" s="3"/>
      <c r="H38" s="3"/>
      <c r="I38" s="3"/>
      <c r="J38" s="3"/>
      <c r="K38" s="3"/>
      <c r="L38" s="3"/>
      <c r="M38" s="3"/>
      <c r="N38" s="3"/>
      <c r="O38" s="4"/>
      <c r="P38" s="31">
        <f t="shared" si="12"/>
        <v>0</v>
      </c>
      <c r="Q38" s="2"/>
      <c r="R38" s="3"/>
      <c r="S38" s="3"/>
      <c r="T38" s="3"/>
      <c r="U38" s="3"/>
      <c r="V38" s="3"/>
      <c r="W38" s="3"/>
      <c r="X38" s="3"/>
      <c r="Y38" s="3"/>
      <c r="Z38" s="4"/>
      <c r="AA38" s="31">
        <f t="shared" si="13"/>
        <v>0</v>
      </c>
      <c r="AB38" s="2"/>
      <c r="AC38" s="3"/>
      <c r="AD38" s="3"/>
      <c r="AE38" s="3"/>
      <c r="AF38" s="3"/>
      <c r="AG38" s="3"/>
      <c r="AH38" s="3"/>
      <c r="AI38" s="3"/>
      <c r="AJ38" s="3"/>
      <c r="AK38" s="4"/>
      <c r="AL38" s="31">
        <f t="shared" si="14"/>
        <v>0</v>
      </c>
      <c r="AM38" s="2"/>
      <c r="AN38" s="3"/>
      <c r="AO38" s="3"/>
      <c r="AP38" s="3"/>
      <c r="AQ38" s="3"/>
      <c r="AR38" s="3"/>
      <c r="AS38" s="3"/>
      <c r="AT38" s="3"/>
      <c r="AU38" s="3"/>
      <c r="AV38" s="4"/>
      <c r="AW38" s="31">
        <f t="shared" si="15"/>
        <v>0</v>
      </c>
      <c r="AX38" s="2"/>
      <c r="AY38" s="3"/>
      <c r="AZ38" s="3"/>
      <c r="BA38" s="3"/>
      <c r="BB38" s="3"/>
      <c r="BC38" s="3"/>
      <c r="BD38" s="3"/>
      <c r="BE38" s="3"/>
      <c r="BF38" s="3"/>
      <c r="BG38" s="4"/>
      <c r="BH38" s="31">
        <f t="shared" si="16"/>
        <v>0</v>
      </c>
      <c r="BI38" s="2"/>
      <c r="BJ38" s="43">
        <f t="shared" si="17"/>
        <v>0</v>
      </c>
      <c r="BK38" s="41">
        <f t="shared" si="18"/>
        <v>1</v>
      </c>
      <c r="BL38" s="38">
        <f t="shared" si="19"/>
        <v>0</v>
      </c>
    </row>
    <row r="39" spans="1:64" ht="16.2" thickBot="1">
      <c r="A39" s="24">
        <v>38</v>
      </c>
      <c r="B39" s="29"/>
      <c r="C39" s="55"/>
      <c r="D39" s="51">
        <f t="shared" si="10"/>
        <v>0</v>
      </c>
      <c r="E39" s="46">
        <f t="shared" si="11"/>
        <v>1</v>
      </c>
      <c r="F39" s="2"/>
      <c r="G39" s="3"/>
      <c r="H39" s="3"/>
      <c r="I39" s="3"/>
      <c r="J39" s="3"/>
      <c r="K39" s="3"/>
      <c r="L39" s="3"/>
      <c r="M39" s="3"/>
      <c r="N39" s="3"/>
      <c r="O39" s="4"/>
      <c r="P39" s="31">
        <f t="shared" si="12"/>
        <v>0</v>
      </c>
      <c r="Q39" s="2"/>
      <c r="R39" s="3"/>
      <c r="S39" s="3"/>
      <c r="T39" s="3"/>
      <c r="U39" s="3"/>
      <c r="V39" s="3"/>
      <c r="W39" s="3"/>
      <c r="X39" s="3"/>
      <c r="Y39" s="3"/>
      <c r="Z39" s="4"/>
      <c r="AA39" s="31">
        <f t="shared" si="13"/>
        <v>0</v>
      </c>
      <c r="AB39" s="2"/>
      <c r="AC39" s="3"/>
      <c r="AD39" s="3"/>
      <c r="AE39" s="3"/>
      <c r="AF39" s="3"/>
      <c r="AG39" s="3"/>
      <c r="AH39" s="3"/>
      <c r="AI39" s="3"/>
      <c r="AJ39" s="3"/>
      <c r="AK39" s="4"/>
      <c r="AL39" s="31">
        <f t="shared" si="14"/>
        <v>0</v>
      </c>
      <c r="AM39" s="2"/>
      <c r="AN39" s="3"/>
      <c r="AO39" s="3"/>
      <c r="AP39" s="3"/>
      <c r="AQ39" s="3"/>
      <c r="AR39" s="3"/>
      <c r="AS39" s="3"/>
      <c r="AT39" s="3"/>
      <c r="AU39" s="3"/>
      <c r="AV39" s="4"/>
      <c r="AW39" s="31">
        <f t="shared" si="15"/>
        <v>0</v>
      </c>
      <c r="AX39" s="2"/>
      <c r="AY39" s="3"/>
      <c r="AZ39" s="3"/>
      <c r="BA39" s="3"/>
      <c r="BB39" s="3"/>
      <c r="BC39" s="3"/>
      <c r="BD39" s="3"/>
      <c r="BE39" s="3"/>
      <c r="BF39" s="3"/>
      <c r="BG39" s="4"/>
      <c r="BH39" s="31">
        <f t="shared" si="16"/>
        <v>0</v>
      </c>
      <c r="BI39" s="2"/>
      <c r="BJ39" s="43">
        <f t="shared" si="17"/>
        <v>0</v>
      </c>
      <c r="BK39" s="41">
        <f t="shared" si="18"/>
        <v>1</v>
      </c>
      <c r="BL39" s="38">
        <f t="shared" si="19"/>
        <v>0</v>
      </c>
    </row>
    <row r="40" spans="1:64" ht="16.2" thickBot="1">
      <c r="A40" s="24">
        <v>39</v>
      </c>
      <c r="B40" s="29"/>
      <c r="C40" s="55"/>
      <c r="D40" s="51">
        <f t="shared" si="10"/>
        <v>0</v>
      </c>
      <c r="E40" s="46">
        <f t="shared" si="11"/>
        <v>1</v>
      </c>
      <c r="F40" s="2"/>
      <c r="G40" s="3"/>
      <c r="H40" s="3"/>
      <c r="I40" s="3"/>
      <c r="J40" s="3"/>
      <c r="K40" s="3"/>
      <c r="L40" s="3"/>
      <c r="M40" s="3"/>
      <c r="N40" s="3"/>
      <c r="O40" s="4"/>
      <c r="P40" s="31">
        <f t="shared" si="12"/>
        <v>0</v>
      </c>
      <c r="Q40" s="2"/>
      <c r="R40" s="3"/>
      <c r="S40" s="3"/>
      <c r="T40" s="3"/>
      <c r="U40" s="3"/>
      <c r="V40" s="3"/>
      <c r="W40" s="3"/>
      <c r="X40" s="3"/>
      <c r="Y40" s="3"/>
      <c r="Z40" s="4"/>
      <c r="AA40" s="31">
        <f t="shared" si="13"/>
        <v>0</v>
      </c>
      <c r="AB40" s="2"/>
      <c r="AC40" s="3"/>
      <c r="AD40" s="3"/>
      <c r="AE40" s="3"/>
      <c r="AF40" s="3"/>
      <c r="AG40" s="3"/>
      <c r="AH40" s="3"/>
      <c r="AI40" s="3"/>
      <c r="AJ40" s="3"/>
      <c r="AK40" s="4"/>
      <c r="AL40" s="31">
        <f t="shared" si="14"/>
        <v>0</v>
      </c>
      <c r="AM40" s="2"/>
      <c r="AN40" s="3"/>
      <c r="AO40" s="3"/>
      <c r="AP40" s="3"/>
      <c r="AQ40" s="3"/>
      <c r="AR40" s="3"/>
      <c r="AS40" s="3"/>
      <c r="AT40" s="3"/>
      <c r="AU40" s="3"/>
      <c r="AV40" s="4"/>
      <c r="AW40" s="31">
        <f t="shared" si="15"/>
        <v>0</v>
      </c>
      <c r="AX40" s="2"/>
      <c r="AY40" s="3"/>
      <c r="AZ40" s="3"/>
      <c r="BA40" s="3"/>
      <c r="BB40" s="3"/>
      <c r="BC40" s="3"/>
      <c r="BD40" s="3"/>
      <c r="BE40" s="3"/>
      <c r="BF40" s="3"/>
      <c r="BG40" s="4"/>
      <c r="BH40" s="31">
        <f t="shared" si="16"/>
        <v>0</v>
      </c>
      <c r="BI40" s="2"/>
      <c r="BJ40" s="43">
        <f t="shared" si="17"/>
        <v>0</v>
      </c>
      <c r="BK40" s="41">
        <f t="shared" si="18"/>
        <v>1</v>
      </c>
      <c r="BL40" s="38">
        <f t="shared" si="19"/>
        <v>0</v>
      </c>
    </row>
    <row r="41" spans="1:64" ht="16.2" thickBot="1">
      <c r="A41" s="24">
        <v>40</v>
      </c>
      <c r="B41" s="29"/>
      <c r="C41" s="55"/>
      <c r="D41" s="51">
        <f t="shared" si="10"/>
        <v>0</v>
      </c>
      <c r="E41" s="46">
        <f t="shared" si="11"/>
        <v>1</v>
      </c>
      <c r="F41" s="2"/>
      <c r="G41" s="3"/>
      <c r="H41" s="3"/>
      <c r="I41" s="6"/>
      <c r="J41" s="3"/>
      <c r="K41" s="3"/>
      <c r="L41" s="3"/>
      <c r="M41" s="3"/>
      <c r="N41" s="3"/>
      <c r="O41" s="4"/>
      <c r="P41" s="31">
        <f t="shared" si="12"/>
        <v>0</v>
      </c>
      <c r="Q41" s="2"/>
      <c r="R41" s="3"/>
      <c r="S41" s="3"/>
      <c r="T41" s="3"/>
      <c r="U41" s="3"/>
      <c r="V41" s="3"/>
      <c r="W41" s="3"/>
      <c r="X41" s="3"/>
      <c r="Y41" s="3"/>
      <c r="Z41" s="4"/>
      <c r="AA41" s="31">
        <f t="shared" si="13"/>
        <v>0</v>
      </c>
      <c r="AB41" s="2"/>
      <c r="AC41" s="3"/>
      <c r="AD41" s="3"/>
      <c r="AE41" s="3"/>
      <c r="AF41" s="3"/>
      <c r="AG41" s="3"/>
      <c r="AH41" s="3"/>
      <c r="AI41" s="3"/>
      <c r="AJ41" s="3"/>
      <c r="AK41" s="4"/>
      <c r="AL41" s="31">
        <f t="shared" si="14"/>
        <v>0</v>
      </c>
      <c r="AM41" s="2"/>
      <c r="AN41" s="3"/>
      <c r="AO41" s="3"/>
      <c r="AP41" s="3"/>
      <c r="AQ41" s="3"/>
      <c r="AR41" s="3"/>
      <c r="AS41" s="3"/>
      <c r="AT41" s="3"/>
      <c r="AU41" s="3"/>
      <c r="AV41" s="4"/>
      <c r="AW41" s="31">
        <f t="shared" si="15"/>
        <v>0</v>
      </c>
      <c r="AX41" s="2"/>
      <c r="AY41" s="3"/>
      <c r="AZ41" s="3"/>
      <c r="BA41" s="3"/>
      <c r="BB41" s="3"/>
      <c r="BC41" s="3"/>
      <c r="BD41" s="3"/>
      <c r="BE41" s="3"/>
      <c r="BF41" s="3"/>
      <c r="BG41" s="4"/>
      <c r="BH41" s="31">
        <f t="shared" si="16"/>
        <v>0</v>
      </c>
      <c r="BI41" s="2"/>
      <c r="BJ41" s="43">
        <f t="shared" si="17"/>
        <v>0</v>
      </c>
      <c r="BK41" s="41">
        <f t="shared" si="18"/>
        <v>1</v>
      </c>
      <c r="BL41" s="38">
        <f t="shared" si="19"/>
        <v>0</v>
      </c>
    </row>
    <row r="42" spans="1:64" ht="16.2" thickBot="1">
      <c r="A42" s="24">
        <v>41</v>
      </c>
      <c r="B42" s="29"/>
      <c r="C42" s="55"/>
      <c r="D42" s="51">
        <f t="shared" si="10"/>
        <v>0</v>
      </c>
      <c r="E42" s="46">
        <f t="shared" si="11"/>
        <v>1</v>
      </c>
      <c r="F42" s="2"/>
      <c r="G42" s="3"/>
      <c r="H42" s="3"/>
      <c r="I42" s="3"/>
      <c r="J42" s="3"/>
      <c r="K42" s="3"/>
      <c r="L42" s="3"/>
      <c r="M42" s="3"/>
      <c r="N42" s="3"/>
      <c r="O42" s="4"/>
      <c r="P42" s="31">
        <f t="shared" si="12"/>
        <v>0</v>
      </c>
      <c r="Q42" s="2"/>
      <c r="R42" s="3"/>
      <c r="S42" s="3"/>
      <c r="T42" s="3"/>
      <c r="U42" s="3"/>
      <c r="V42" s="3"/>
      <c r="W42" s="3"/>
      <c r="X42" s="3"/>
      <c r="Y42" s="3"/>
      <c r="Z42" s="4"/>
      <c r="AA42" s="31">
        <f t="shared" si="13"/>
        <v>0</v>
      </c>
      <c r="AB42" s="2"/>
      <c r="AC42" s="3"/>
      <c r="AD42" s="3"/>
      <c r="AE42" s="3"/>
      <c r="AF42" s="3"/>
      <c r="AG42" s="3"/>
      <c r="AH42" s="3"/>
      <c r="AI42" s="3"/>
      <c r="AJ42" s="3"/>
      <c r="AK42" s="4"/>
      <c r="AL42" s="31">
        <f t="shared" si="14"/>
        <v>0</v>
      </c>
      <c r="AM42" s="2"/>
      <c r="AN42" s="3"/>
      <c r="AO42" s="3"/>
      <c r="AP42" s="3"/>
      <c r="AQ42" s="3"/>
      <c r="AR42" s="3"/>
      <c r="AS42" s="3"/>
      <c r="AT42" s="3"/>
      <c r="AU42" s="3"/>
      <c r="AV42" s="4"/>
      <c r="AW42" s="31">
        <f t="shared" si="15"/>
        <v>0</v>
      </c>
      <c r="AX42" s="2"/>
      <c r="AY42" s="3"/>
      <c r="AZ42" s="3"/>
      <c r="BA42" s="3"/>
      <c r="BB42" s="3"/>
      <c r="BC42" s="3"/>
      <c r="BD42" s="3"/>
      <c r="BE42" s="3"/>
      <c r="BF42" s="3"/>
      <c r="BG42" s="4"/>
      <c r="BH42" s="31">
        <f t="shared" si="16"/>
        <v>0</v>
      </c>
      <c r="BI42" s="2"/>
      <c r="BJ42" s="43">
        <f t="shared" si="17"/>
        <v>0</v>
      </c>
      <c r="BK42" s="41">
        <f t="shared" si="18"/>
        <v>1</v>
      </c>
      <c r="BL42" s="38">
        <f t="shared" si="19"/>
        <v>0</v>
      </c>
    </row>
    <row r="43" spans="1:64" ht="16.2" thickBot="1">
      <c r="A43" s="24">
        <v>42</v>
      </c>
      <c r="B43" s="29"/>
      <c r="C43" s="55"/>
      <c r="D43" s="51">
        <f t="shared" si="10"/>
        <v>0</v>
      </c>
      <c r="E43" s="46">
        <f t="shared" si="11"/>
        <v>1</v>
      </c>
      <c r="F43" s="2"/>
      <c r="G43" s="3"/>
      <c r="H43" s="3"/>
      <c r="I43" s="3"/>
      <c r="J43" s="3"/>
      <c r="K43" s="3"/>
      <c r="L43" s="3"/>
      <c r="M43" s="3"/>
      <c r="N43" s="3"/>
      <c r="O43" s="4"/>
      <c r="P43" s="31">
        <f t="shared" si="12"/>
        <v>0</v>
      </c>
      <c r="Q43" s="2"/>
      <c r="R43" s="3"/>
      <c r="S43" s="3"/>
      <c r="T43" s="3"/>
      <c r="U43" s="3"/>
      <c r="V43" s="3"/>
      <c r="W43" s="3"/>
      <c r="X43" s="3"/>
      <c r="Y43" s="3"/>
      <c r="Z43" s="4"/>
      <c r="AA43" s="31">
        <f t="shared" si="13"/>
        <v>0</v>
      </c>
      <c r="AB43" s="2"/>
      <c r="AC43" s="3"/>
      <c r="AD43" s="3"/>
      <c r="AE43" s="3"/>
      <c r="AF43" s="3"/>
      <c r="AG43" s="3"/>
      <c r="AH43" s="3"/>
      <c r="AI43" s="3"/>
      <c r="AJ43" s="3"/>
      <c r="AK43" s="4"/>
      <c r="AL43" s="31">
        <f t="shared" si="14"/>
        <v>0</v>
      </c>
      <c r="AM43" s="2"/>
      <c r="AN43" s="3"/>
      <c r="AO43" s="3"/>
      <c r="AP43" s="3"/>
      <c r="AQ43" s="3"/>
      <c r="AR43" s="3"/>
      <c r="AS43" s="3"/>
      <c r="AT43" s="3"/>
      <c r="AU43" s="3"/>
      <c r="AV43" s="4"/>
      <c r="AW43" s="31">
        <f t="shared" si="15"/>
        <v>0</v>
      </c>
      <c r="AX43" s="2"/>
      <c r="AY43" s="3"/>
      <c r="AZ43" s="3"/>
      <c r="BA43" s="3"/>
      <c r="BB43" s="3"/>
      <c r="BC43" s="3"/>
      <c r="BD43" s="3"/>
      <c r="BE43" s="3"/>
      <c r="BF43" s="3"/>
      <c r="BG43" s="4"/>
      <c r="BH43" s="31">
        <f t="shared" si="16"/>
        <v>0</v>
      </c>
      <c r="BI43" s="2"/>
      <c r="BJ43" s="43">
        <f t="shared" si="17"/>
        <v>0</v>
      </c>
      <c r="BK43" s="41">
        <f t="shared" si="18"/>
        <v>1</v>
      </c>
      <c r="BL43" s="38">
        <f t="shared" si="19"/>
        <v>0</v>
      </c>
    </row>
    <row r="44" spans="1:64" ht="16.2" thickBot="1">
      <c r="A44" s="24">
        <v>43</v>
      </c>
      <c r="B44" s="29"/>
      <c r="C44" s="55"/>
      <c r="D44" s="51">
        <f t="shared" si="10"/>
        <v>0</v>
      </c>
      <c r="E44" s="46">
        <f t="shared" si="11"/>
        <v>1</v>
      </c>
      <c r="F44" s="2"/>
      <c r="G44" s="3"/>
      <c r="H44" s="3"/>
      <c r="I44" s="3"/>
      <c r="J44" s="3"/>
      <c r="K44" s="3"/>
      <c r="L44" s="3"/>
      <c r="M44" s="3"/>
      <c r="N44" s="3"/>
      <c r="O44" s="4"/>
      <c r="P44" s="31">
        <f t="shared" si="12"/>
        <v>0</v>
      </c>
      <c r="Q44" s="2"/>
      <c r="R44" s="3"/>
      <c r="S44" s="3"/>
      <c r="T44" s="3"/>
      <c r="U44" s="3"/>
      <c r="V44" s="3"/>
      <c r="W44" s="3"/>
      <c r="X44" s="3"/>
      <c r="Y44" s="3"/>
      <c r="Z44" s="4"/>
      <c r="AA44" s="31">
        <f t="shared" si="13"/>
        <v>0</v>
      </c>
      <c r="AB44" s="2"/>
      <c r="AC44" s="3"/>
      <c r="AD44" s="3"/>
      <c r="AE44" s="3"/>
      <c r="AF44" s="3"/>
      <c r="AG44" s="3"/>
      <c r="AH44" s="3"/>
      <c r="AI44" s="3"/>
      <c r="AJ44" s="3"/>
      <c r="AK44" s="4"/>
      <c r="AL44" s="31">
        <f t="shared" si="14"/>
        <v>0</v>
      </c>
      <c r="AM44" s="2"/>
      <c r="AN44" s="3"/>
      <c r="AO44" s="3"/>
      <c r="AP44" s="3"/>
      <c r="AQ44" s="3"/>
      <c r="AR44" s="3"/>
      <c r="AS44" s="3"/>
      <c r="AT44" s="3"/>
      <c r="AU44" s="3"/>
      <c r="AV44" s="4"/>
      <c r="AW44" s="31">
        <f t="shared" si="15"/>
        <v>0</v>
      </c>
      <c r="AX44" s="2"/>
      <c r="AY44" s="3"/>
      <c r="AZ44" s="3"/>
      <c r="BA44" s="3"/>
      <c r="BB44" s="3"/>
      <c r="BC44" s="3"/>
      <c r="BD44" s="3"/>
      <c r="BE44" s="3"/>
      <c r="BF44" s="3"/>
      <c r="BG44" s="4"/>
      <c r="BH44" s="31">
        <f t="shared" si="16"/>
        <v>0</v>
      </c>
      <c r="BI44" s="2"/>
      <c r="BJ44" s="43">
        <f t="shared" si="17"/>
        <v>0</v>
      </c>
      <c r="BK44" s="41">
        <f t="shared" si="18"/>
        <v>1</v>
      </c>
      <c r="BL44" s="38">
        <f t="shared" si="19"/>
        <v>0</v>
      </c>
    </row>
    <row r="45" spans="1:64" ht="16.2" thickBot="1">
      <c r="A45" s="24">
        <v>44</v>
      </c>
      <c r="B45" s="29"/>
      <c r="C45" s="55"/>
      <c r="D45" s="51">
        <f t="shared" si="10"/>
        <v>0</v>
      </c>
      <c r="E45" s="46">
        <f t="shared" si="11"/>
        <v>1</v>
      </c>
      <c r="F45" s="2"/>
      <c r="G45" s="3"/>
      <c r="H45" s="3"/>
      <c r="I45" s="3"/>
      <c r="J45" s="3"/>
      <c r="K45" s="3"/>
      <c r="L45" s="3"/>
      <c r="M45" s="3"/>
      <c r="N45" s="3"/>
      <c r="O45" s="4"/>
      <c r="P45" s="31">
        <f t="shared" si="12"/>
        <v>0</v>
      </c>
      <c r="Q45" s="2"/>
      <c r="R45" s="3"/>
      <c r="S45" s="3"/>
      <c r="T45" s="3"/>
      <c r="U45" s="3"/>
      <c r="V45" s="3"/>
      <c r="W45" s="3"/>
      <c r="X45" s="3"/>
      <c r="Y45" s="3"/>
      <c r="Z45" s="4"/>
      <c r="AA45" s="31">
        <f t="shared" si="13"/>
        <v>0</v>
      </c>
      <c r="AB45" s="2"/>
      <c r="AC45" s="3"/>
      <c r="AD45" s="3"/>
      <c r="AE45" s="3"/>
      <c r="AF45" s="3"/>
      <c r="AG45" s="3"/>
      <c r="AH45" s="3"/>
      <c r="AI45" s="3"/>
      <c r="AJ45" s="3"/>
      <c r="AK45" s="4"/>
      <c r="AL45" s="31">
        <f t="shared" si="14"/>
        <v>0</v>
      </c>
      <c r="AM45" s="2"/>
      <c r="AN45" s="3"/>
      <c r="AO45" s="3"/>
      <c r="AP45" s="3"/>
      <c r="AQ45" s="3"/>
      <c r="AR45" s="3"/>
      <c r="AS45" s="3"/>
      <c r="AT45" s="3"/>
      <c r="AU45" s="3"/>
      <c r="AV45" s="4"/>
      <c r="AW45" s="31">
        <f t="shared" si="15"/>
        <v>0</v>
      </c>
      <c r="AX45" s="2"/>
      <c r="AY45" s="3"/>
      <c r="AZ45" s="3"/>
      <c r="BA45" s="3"/>
      <c r="BB45" s="3"/>
      <c r="BC45" s="3"/>
      <c r="BD45" s="3"/>
      <c r="BE45" s="3"/>
      <c r="BF45" s="3"/>
      <c r="BG45" s="4"/>
      <c r="BH45" s="31">
        <f t="shared" si="16"/>
        <v>0</v>
      </c>
      <c r="BI45" s="2"/>
      <c r="BJ45" s="43">
        <f t="shared" si="17"/>
        <v>0</v>
      </c>
      <c r="BK45" s="41">
        <f t="shared" si="18"/>
        <v>1</v>
      </c>
      <c r="BL45" s="38">
        <f t="shared" si="19"/>
        <v>0</v>
      </c>
    </row>
    <row r="46" spans="1:64" ht="16.2" thickBot="1">
      <c r="A46" s="24">
        <v>45</v>
      </c>
      <c r="B46" s="29"/>
      <c r="C46" s="55"/>
      <c r="D46" s="51">
        <f t="shared" si="10"/>
        <v>0</v>
      </c>
      <c r="E46" s="46">
        <f t="shared" si="11"/>
        <v>1</v>
      </c>
      <c r="F46" s="2"/>
      <c r="G46" s="3"/>
      <c r="H46" s="3"/>
      <c r="I46" s="3"/>
      <c r="J46" s="3"/>
      <c r="K46" s="3"/>
      <c r="L46" s="3"/>
      <c r="M46" s="3"/>
      <c r="N46" s="3"/>
      <c r="O46" s="4"/>
      <c r="P46" s="31">
        <f t="shared" si="12"/>
        <v>0</v>
      </c>
      <c r="Q46" s="2"/>
      <c r="R46" s="3"/>
      <c r="S46" s="3"/>
      <c r="T46" s="3"/>
      <c r="U46" s="3"/>
      <c r="V46" s="3"/>
      <c r="W46" s="3"/>
      <c r="X46" s="3"/>
      <c r="Y46" s="3"/>
      <c r="Z46" s="4"/>
      <c r="AA46" s="31">
        <f t="shared" si="13"/>
        <v>0</v>
      </c>
      <c r="AB46" s="2"/>
      <c r="AC46" s="3"/>
      <c r="AD46" s="3"/>
      <c r="AE46" s="3"/>
      <c r="AF46" s="3"/>
      <c r="AG46" s="3"/>
      <c r="AH46" s="3"/>
      <c r="AI46" s="3"/>
      <c r="AJ46" s="3"/>
      <c r="AK46" s="4"/>
      <c r="AL46" s="31">
        <f t="shared" si="14"/>
        <v>0</v>
      </c>
      <c r="AM46" s="2"/>
      <c r="AN46" s="3"/>
      <c r="AO46" s="3"/>
      <c r="AP46" s="3"/>
      <c r="AQ46" s="3"/>
      <c r="AR46" s="3"/>
      <c r="AS46" s="3"/>
      <c r="AT46" s="3"/>
      <c r="AU46" s="3"/>
      <c r="AV46" s="4"/>
      <c r="AW46" s="31">
        <f t="shared" si="15"/>
        <v>0</v>
      </c>
      <c r="AX46" s="2"/>
      <c r="AY46" s="3"/>
      <c r="AZ46" s="3"/>
      <c r="BA46" s="3"/>
      <c r="BB46" s="3"/>
      <c r="BC46" s="3"/>
      <c r="BD46" s="3"/>
      <c r="BE46" s="3"/>
      <c r="BF46" s="3"/>
      <c r="BG46" s="4"/>
      <c r="BH46" s="31">
        <f t="shared" si="16"/>
        <v>0</v>
      </c>
      <c r="BI46" s="2"/>
      <c r="BJ46" s="43">
        <f t="shared" si="17"/>
        <v>0</v>
      </c>
      <c r="BK46" s="41">
        <f t="shared" si="18"/>
        <v>1</v>
      </c>
      <c r="BL46" s="38">
        <f t="shared" si="19"/>
        <v>0</v>
      </c>
    </row>
    <row r="47" spans="1:64" ht="16.2" thickBot="1">
      <c r="A47" s="24">
        <v>46</v>
      </c>
      <c r="B47" s="29"/>
      <c r="C47" s="55"/>
      <c r="D47" s="51">
        <f t="shared" si="10"/>
        <v>0</v>
      </c>
      <c r="E47" s="46">
        <f t="shared" si="11"/>
        <v>1</v>
      </c>
      <c r="F47" s="2"/>
      <c r="G47" s="3"/>
      <c r="H47" s="3"/>
      <c r="I47" s="3"/>
      <c r="J47" s="3"/>
      <c r="K47" s="3"/>
      <c r="L47" s="3"/>
      <c r="M47" s="3"/>
      <c r="N47" s="3"/>
      <c r="O47" s="4"/>
      <c r="P47" s="31">
        <f t="shared" si="12"/>
        <v>0</v>
      </c>
      <c r="Q47" s="2"/>
      <c r="R47" s="3"/>
      <c r="S47" s="3"/>
      <c r="T47" s="3"/>
      <c r="U47" s="3"/>
      <c r="V47" s="3"/>
      <c r="W47" s="3"/>
      <c r="X47" s="3"/>
      <c r="Y47" s="3"/>
      <c r="Z47" s="4"/>
      <c r="AA47" s="31">
        <f t="shared" si="13"/>
        <v>0</v>
      </c>
      <c r="AB47" s="2"/>
      <c r="AC47" s="3"/>
      <c r="AD47" s="3"/>
      <c r="AE47" s="3"/>
      <c r="AF47" s="3"/>
      <c r="AG47" s="3"/>
      <c r="AH47" s="3"/>
      <c r="AI47" s="3"/>
      <c r="AJ47" s="3"/>
      <c r="AK47" s="4"/>
      <c r="AL47" s="31">
        <f t="shared" si="14"/>
        <v>0</v>
      </c>
      <c r="AM47" s="2"/>
      <c r="AN47" s="3"/>
      <c r="AO47" s="3"/>
      <c r="AP47" s="3"/>
      <c r="AQ47" s="3"/>
      <c r="AR47" s="3"/>
      <c r="AS47" s="3"/>
      <c r="AT47" s="3"/>
      <c r="AU47" s="3"/>
      <c r="AV47" s="4"/>
      <c r="AW47" s="31">
        <f t="shared" si="15"/>
        <v>0</v>
      </c>
      <c r="AX47" s="2"/>
      <c r="AY47" s="3"/>
      <c r="AZ47" s="3"/>
      <c r="BA47" s="3"/>
      <c r="BB47" s="3"/>
      <c r="BC47" s="3"/>
      <c r="BD47" s="3"/>
      <c r="BE47" s="3"/>
      <c r="BF47" s="3"/>
      <c r="BG47" s="4"/>
      <c r="BH47" s="31">
        <f t="shared" si="16"/>
        <v>0</v>
      </c>
      <c r="BI47" s="2"/>
      <c r="BJ47" s="43">
        <f t="shared" si="17"/>
        <v>0</v>
      </c>
      <c r="BK47" s="41">
        <f t="shared" si="18"/>
        <v>1</v>
      </c>
      <c r="BL47" s="38">
        <f t="shared" si="19"/>
        <v>0</v>
      </c>
    </row>
    <row r="48" spans="1:64" ht="16.2" thickBot="1">
      <c r="A48" s="24">
        <v>47</v>
      </c>
      <c r="B48" s="29"/>
      <c r="C48" s="55"/>
      <c r="D48" s="51">
        <f t="shared" si="10"/>
        <v>0</v>
      </c>
      <c r="E48" s="46">
        <f t="shared" si="11"/>
        <v>1</v>
      </c>
      <c r="F48" s="2"/>
      <c r="G48" s="3"/>
      <c r="H48" s="3"/>
      <c r="I48" s="6"/>
      <c r="J48" s="3"/>
      <c r="K48" s="3"/>
      <c r="L48" s="3"/>
      <c r="M48" s="3"/>
      <c r="N48" s="3"/>
      <c r="O48" s="4"/>
      <c r="P48" s="31">
        <f t="shared" si="12"/>
        <v>0</v>
      </c>
      <c r="Q48" s="2"/>
      <c r="R48" s="3"/>
      <c r="S48" s="3"/>
      <c r="T48" s="3"/>
      <c r="U48" s="3"/>
      <c r="V48" s="3"/>
      <c r="W48" s="3"/>
      <c r="X48" s="3"/>
      <c r="Y48" s="3"/>
      <c r="Z48" s="4"/>
      <c r="AA48" s="31">
        <f t="shared" si="13"/>
        <v>0</v>
      </c>
      <c r="AB48" s="2"/>
      <c r="AC48" s="3"/>
      <c r="AD48" s="3"/>
      <c r="AE48" s="3"/>
      <c r="AF48" s="3"/>
      <c r="AG48" s="3"/>
      <c r="AH48" s="3"/>
      <c r="AI48" s="3"/>
      <c r="AJ48" s="3"/>
      <c r="AK48" s="4"/>
      <c r="AL48" s="31">
        <f t="shared" si="14"/>
        <v>0</v>
      </c>
      <c r="AM48" s="2"/>
      <c r="AN48" s="3"/>
      <c r="AO48" s="3"/>
      <c r="AP48" s="3"/>
      <c r="AQ48" s="3"/>
      <c r="AR48" s="3"/>
      <c r="AS48" s="3"/>
      <c r="AT48" s="3"/>
      <c r="AU48" s="3"/>
      <c r="AV48" s="4"/>
      <c r="AW48" s="31">
        <f t="shared" si="15"/>
        <v>0</v>
      </c>
      <c r="AX48" s="2"/>
      <c r="AY48" s="3"/>
      <c r="AZ48" s="3"/>
      <c r="BA48" s="3"/>
      <c r="BB48" s="3"/>
      <c r="BC48" s="3"/>
      <c r="BD48" s="3"/>
      <c r="BE48" s="3"/>
      <c r="BF48" s="3"/>
      <c r="BG48" s="4"/>
      <c r="BH48" s="31">
        <f t="shared" si="16"/>
        <v>0</v>
      </c>
      <c r="BI48" s="2"/>
      <c r="BJ48" s="43">
        <f t="shared" si="17"/>
        <v>0</v>
      </c>
      <c r="BK48" s="41">
        <f t="shared" si="18"/>
        <v>1</v>
      </c>
      <c r="BL48" s="38">
        <f t="shared" si="19"/>
        <v>0</v>
      </c>
    </row>
    <row r="49" spans="1:64" ht="16.2" thickBot="1">
      <c r="A49" s="24">
        <v>48</v>
      </c>
      <c r="B49" s="29"/>
      <c r="C49" s="55"/>
      <c r="D49" s="51">
        <f t="shared" si="10"/>
        <v>0</v>
      </c>
      <c r="E49" s="46">
        <f t="shared" si="11"/>
        <v>1</v>
      </c>
      <c r="F49" s="2"/>
      <c r="G49" s="3"/>
      <c r="H49" s="3"/>
      <c r="I49" s="3"/>
      <c r="J49" s="3"/>
      <c r="K49" s="3"/>
      <c r="L49" s="3"/>
      <c r="M49" s="3"/>
      <c r="N49" s="3"/>
      <c r="O49" s="4"/>
      <c r="P49" s="31">
        <f t="shared" si="12"/>
        <v>0</v>
      </c>
      <c r="Q49" s="2"/>
      <c r="R49" s="3"/>
      <c r="S49" s="3"/>
      <c r="T49" s="3"/>
      <c r="U49" s="3"/>
      <c r="V49" s="3"/>
      <c r="W49" s="3"/>
      <c r="X49" s="3"/>
      <c r="Y49" s="3"/>
      <c r="Z49" s="4"/>
      <c r="AA49" s="31">
        <f t="shared" si="13"/>
        <v>0</v>
      </c>
      <c r="AB49" s="2"/>
      <c r="AC49" s="3"/>
      <c r="AD49" s="3"/>
      <c r="AE49" s="3"/>
      <c r="AF49" s="3"/>
      <c r="AG49" s="3"/>
      <c r="AH49" s="3"/>
      <c r="AI49" s="3"/>
      <c r="AJ49" s="3"/>
      <c r="AK49" s="4"/>
      <c r="AL49" s="31">
        <f t="shared" si="14"/>
        <v>0</v>
      </c>
      <c r="AM49" s="2"/>
      <c r="AN49" s="3"/>
      <c r="AO49" s="3"/>
      <c r="AP49" s="3"/>
      <c r="AQ49" s="3"/>
      <c r="AR49" s="3"/>
      <c r="AS49" s="3"/>
      <c r="AT49" s="3"/>
      <c r="AU49" s="3"/>
      <c r="AV49" s="4"/>
      <c r="AW49" s="31">
        <f t="shared" si="15"/>
        <v>0</v>
      </c>
      <c r="AX49" s="2"/>
      <c r="AY49" s="3"/>
      <c r="AZ49" s="3"/>
      <c r="BA49" s="3"/>
      <c r="BB49" s="3"/>
      <c r="BC49" s="3"/>
      <c r="BD49" s="3"/>
      <c r="BE49" s="3"/>
      <c r="BF49" s="3"/>
      <c r="BG49" s="4"/>
      <c r="BH49" s="31">
        <f t="shared" si="16"/>
        <v>0</v>
      </c>
      <c r="BI49" s="2"/>
      <c r="BJ49" s="43">
        <f t="shared" si="17"/>
        <v>0</v>
      </c>
      <c r="BK49" s="41">
        <f t="shared" si="18"/>
        <v>1</v>
      </c>
      <c r="BL49" s="38">
        <f t="shared" si="19"/>
        <v>0</v>
      </c>
    </row>
    <row r="50" spans="1:64" ht="16.2" thickBot="1">
      <c r="A50" s="24">
        <v>49</v>
      </c>
      <c r="B50" s="29"/>
      <c r="C50" s="55"/>
      <c r="D50" s="51">
        <f t="shared" si="10"/>
        <v>0</v>
      </c>
      <c r="E50" s="46">
        <f t="shared" si="11"/>
        <v>1</v>
      </c>
      <c r="F50" s="2"/>
      <c r="G50" s="3"/>
      <c r="H50" s="3"/>
      <c r="I50" s="3"/>
      <c r="J50" s="3"/>
      <c r="K50" s="3"/>
      <c r="L50" s="3"/>
      <c r="M50" s="3"/>
      <c r="N50" s="3"/>
      <c r="O50" s="4"/>
      <c r="P50" s="31">
        <f t="shared" si="12"/>
        <v>0</v>
      </c>
      <c r="Q50" s="2"/>
      <c r="R50" s="3"/>
      <c r="S50" s="3"/>
      <c r="T50" s="3"/>
      <c r="U50" s="3"/>
      <c r="V50" s="3"/>
      <c r="W50" s="3"/>
      <c r="X50" s="3"/>
      <c r="Y50" s="3"/>
      <c r="Z50" s="4"/>
      <c r="AA50" s="31">
        <f t="shared" si="13"/>
        <v>0</v>
      </c>
      <c r="AB50" s="2"/>
      <c r="AC50" s="3"/>
      <c r="AD50" s="3"/>
      <c r="AE50" s="3"/>
      <c r="AF50" s="3"/>
      <c r="AG50" s="3"/>
      <c r="AH50" s="3"/>
      <c r="AI50" s="3"/>
      <c r="AJ50" s="3"/>
      <c r="AK50" s="4"/>
      <c r="AL50" s="31">
        <f t="shared" si="14"/>
        <v>0</v>
      </c>
      <c r="AM50" s="2"/>
      <c r="AN50" s="3"/>
      <c r="AO50" s="3"/>
      <c r="AP50" s="3"/>
      <c r="AQ50" s="3"/>
      <c r="AR50" s="3"/>
      <c r="AS50" s="3"/>
      <c r="AT50" s="3"/>
      <c r="AU50" s="3"/>
      <c r="AV50" s="4"/>
      <c r="AW50" s="31">
        <f t="shared" si="15"/>
        <v>0</v>
      </c>
      <c r="AX50" s="2"/>
      <c r="AY50" s="3"/>
      <c r="AZ50" s="3"/>
      <c r="BA50" s="3"/>
      <c r="BB50" s="3"/>
      <c r="BC50" s="3"/>
      <c r="BD50" s="3"/>
      <c r="BE50" s="3"/>
      <c r="BF50" s="3"/>
      <c r="BG50" s="4"/>
      <c r="BH50" s="31">
        <f t="shared" si="16"/>
        <v>0</v>
      </c>
      <c r="BI50" s="2"/>
      <c r="BJ50" s="43">
        <f t="shared" si="17"/>
        <v>0</v>
      </c>
      <c r="BK50" s="41">
        <f t="shared" si="18"/>
        <v>1</v>
      </c>
      <c r="BL50" s="38">
        <f t="shared" si="19"/>
        <v>0</v>
      </c>
    </row>
    <row r="51" spans="1:64" ht="16.2" thickBot="1">
      <c r="A51" s="24">
        <v>50</v>
      </c>
      <c r="B51" s="29"/>
      <c r="C51" s="55"/>
      <c r="D51" s="51">
        <f t="shared" si="10"/>
        <v>0</v>
      </c>
      <c r="E51" s="46">
        <f t="shared" si="11"/>
        <v>1</v>
      </c>
      <c r="F51" s="8"/>
      <c r="G51" s="3"/>
      <c r="H51" s="3"/>
      <c r="I51" s="3"/>
      <c r="J51" s="3"/>
      <c r="K51" s="3"/>
      <c r="L51" s="3"/>
      <c r="M51" s="3"/>
      <c r="N51" s="3"/>
      <c r="O51" s="4"/>
      <c r="P51" s="32">
        <f t="shared" si="12"/>
        <v>0</v>
      </c>
      <c r="Q51" s="2"/>
      <c r="R51" s="3"/>
      <c r="S51" s="3"/>
      <c r="T51" s="3"/>
      <c r="U51" s="3"/>
      <c r="V51" s="3"/>
      <c r="W51" s="3"/>
      <c r="X51" s="3"/>
      <c r="Y51" s="3"/>
      <c r="Z51" s="4"/>
      <c r="AA51" s="32">
        <f t="shared" si="13"/>
        <v>0</v>
      </c>
      <c r="AB51" s="2"/>
      <c r="AC51" s="3"/>
      <c r="AD51" s="3"/>
      <c r="AE51" s="3"/>
      <c r="AF51" s="3"/>
      <c r="AG51" s="3"/>
      <c r="AH51" s="3"/>
      <c r="AI51" s="3"/>
      <c r="AJ51" s="3"/>
      <c r="AK51" s="4"/>
      <c r="AL51" s="32">
        <f t="shared" si="14"/>
        <v>0</v>
      </c>
      <c r="AM51" s="2"/>
      <c r="AN51" s="3"/>
      <c r="AO51" s="3"/>
      <c r="AP51" s="3"/>
      <c r="AQ51" s="3"/>
      <c r="AR51" s="3"/>
      <c r="AS51" s="3"/>
      <c r="AT51" s="3"/>
      <c r="AU51" s="3"/>
      <c r="AV51" s="4"/>
      <c r="AW51" s="32">
        <f t="shared" si="15"/>
        <v>0</v>
      </c>
      <c r="AX51" s="2"/>
      <c r="AY51" s="3"/>
      <c r="AZ51" s="3"/>
      <c r="BA51" s="3"/>
      <c r="BB51" s="3"/>
      <c r="BC51" s="3"/>
      <c r="BD51" s="3"/>
      <c r="BE51" s="3"/>
      <c r="BF51" s="3"/>
      <c r="BG51" s="4"/>
      <c r="BH51" s="32">
        <f t="shared" si="16"/>
        <v>0</v>
      </c>
      <c r="BI51" s="2"/>
      <c r="BJ51" s="43">
        <f t="shared" si="17"/>
        <v>0</v>
      </c>
      <c r="BK51" s="41">
        <f t="shared" si="18"/>
        <v>1</v>
      </c>
      <c r="BL51" s="38">
        <f t="shared" si="19"/>
        <v>0</v>
      </c>
    </row>
    <row r="52" spans="1:64" ht="16.2" thickBot="1">
      <c r="A52" s="24">
        <v>51</v>
      </c>
      <c r="B52" s="29"/>
      <c r="C52" s="55"/>
      <c r="D52" s="51">
        <f t="shared" si="10"/>
        <v>0</v>
      </c>
      <c r="E52" s="46">
        <f t="shared" si="11"/>
        <v>1</v>
      </c>
      <c r="F52" s="5"/>
      <c r="G52" s="6"/>
      <c r="H52" s="6"/>
      <c r="I52" s="3"/>
      <c r="J52" s="6"/>
      <c r="K52" s="6"/>
      <c r="L52" s="6"/>
      <c r="M52" s="6"/>
      <c r="N52" s="6"/>
      <c r="O52" s="7"/>
      <c r="P52" s="31">
        <f t="shared" si="12"/>
        <v>0</v>
      </c>
      <c r="Q52" s="5"/>
      <c r="R52" s="6"/>
      <c r="S52" s="6"/>
      <c r="T52" s="6"/>
      <c r="U52" s="6"/>
      <c r="V52" s="6"/>
      <c r="W52" s="6"/>
      <c r="X52" s="6"/>
      <c r="Y52" s="6"/>
      <c r="Z52" s="7"/>
      <c r="AA52" s="31">
        <f t="shared" si="13"/>
        <v>0</v>
      </c>
      <c r="AB52" s="5"/>
      <c r="AC52" s="6"/>
      <c r="AD52" s="6"/>
      <c r="AE52" s="6"/>
      <c r="AF52" s="6"/>
      <c r="AG52" s="6"/>
      <c r="AH52" s="6"/>
      <c r="AI52" s="6"/>
      <c r="AJ52" s="6"/>
      <c r="AK52" s="7"/>
      <c r="AL52" s="31">
        <f t="shared" si="14"/>
        <v>0</v>
      </c>
      <c r="AM52" s="5"/>
      <c r="AN52" s="6"/>
      <c r="AO52" s="6"/>
      <c r="AP52" s="6"/>
      <c r="AQ52" s="6"/>
      <c r="AR52" s="6"/>
      <c r="AS52" s="6"/>
      <c r="AT52" s="6"/>
      <c r="AU52" s="6"/>
      <c r="AV52" s="7"/>
      <c r="AW52" s="31">
        <f t="shared" si="15"/>
        <v>0</v>
      </c>
      <c r="AX52" s="5"/>
      <c r="AY52" s="6"/>
      <c r="AZ52" s="6"/>
      <c r="BA52" s="6"/>
      <c r="BB52" s="6"/>
      <c r="BC52" s="6"/>
      <c r="BD52" s="6"/>
      <c r="BE52" s="6"/>
      <c r="BF52" s="6"/>
      <c r="BG52" s="7"/>
      <c r="BH52" s="31">
        <f t="shared" si="16"/>
        <v>0</v>
      </c>
      <c r="BI52" s="5"/>
      <c r="BJ52" s="43">
        <f t="shared" si="17"/>
        <v>0</v>
      </c>
      <c r="BK52" s="41">
        <f t="shared" si="18"/>
        <v>1</v>
      </c>
      <c r="BL52" s="38">
        <f t="shared" si="19"/>
        <v>0</v>
      </c>
    </row>
    <row r="53" spans="1:64" ht="16.2" thickBot="1">
      <c r="A53" s="24">
        <v>52</v>
      </c>
      <c r="B53" s="29"/>
      <c r="C53" s="55"/>
      <c r="D53" s="51">
        <f t="shared" si="10"/>
        <v>0</v>
      </c>
      <c r="E53" s="46">
        <f t="shared" si="11"/>
        <v>1</v>
      </c>
      <c r="F53" s="2"/>
      <c r="G53" s="3"/>
      <c r="H53" s="3"/>
      <c r="I53" s="3"/>
      <c r="J53" s="3"/>
      <c r="K53" s="3"/>
      <c r="L53" s="3"/>
      <c r="M53" s="3"/>
      <c r="N53" s="3"/>
      <c r="O53" s="4"/>
      <c r="P53" s="31">
        <f t="shared" si="12"/>
        <v>0</v>
      </c>
      <c r="Q53" s="2"/>
      <c r="R53" s="3"/>
      <c r="S53" s="3"/>
      <c r="T53" s="3"/>
      <c r="U53" s="3"/>
      <c r="V53" s="3"/>
      <c r="W53" s="3"/>
      <c r="X53" s="3"/>
      <c r="Y53" s="3"/>
      <c r="Z53" s="4"/>
      <c r="AA53" s="31">
        <f t="shared" si="13"/>
        <v>0</v>
      </c>
      <c r="AB53" s="2"/>
      <c r="AC53" s="3"/>
      <c r="AD53" s="3"/>
      <c r="AE53" s="3"/>
      <c r="AF53" s="3"/>
      <c r="AG53" s="3"/>
      <c r="AH53" s="3"/>
      <c r="AI53" s="3"/>
      <c r="AJ53" s="3"/>
      <c r="AK53" s="4"/>
      <c r="AL53" s="31">
        <f t="shared" si="14"/>
        <v>0</v>
      </c>
      <c r="AM53" s="2"/>
      <c r="AN53" s="3"/>
      <c r="AO53" s="3"/>
      <c r="AP53" s="3"/>
      <c r="AQ53" s="3"/>
      <c r="AR53" s="3"/>
      <c r="AS53" s="3"/>
      <c r="AT53" s="3"/>
      <c r="AU53" s="3"/>
      <c r="AV53" s="4"/>
      <c r="AW53" s="31">
        <f t="shared" si="15"/>
        <v>0</v>
      </c>
      <c r="AX53" s="2"/>
      <c r="AY53" s="3"/>
      <c r="AZ53" s="3"/>
      <c r="BA53" s="3"/>
      <c r="BB53" s="3"/>
      <c r="BC53" s="3"/>
      <c r="BD53" s="3"/>
      <c r="BE53" s="3"/>
      <c r="BF53" s="3"/>
      <c r="BG53" s="4"/>
      <c r="BH53" s="31">
        <f t="shared" si="16"/>
        <v>0</v>
      </c>
      <c r="BI53" s="2"/>
      <c r="BJ53" s="43">
        <f t="shared" si="17"/>
        <v>0</v>
      </c>
      <c r="BK53" s="41">
        <f t="shared" si="18"/>
        <v>1</v>
      </c>
      <c r="BL53" s="38">
        <f t="shared" si="19"/>
        <v>0</v>
      </c>
    </row>
    <row r="54" spans="1:64" ht="16.2" thickBot="1">
      <c r="A54" s="24">
        <v>53</v>
      </c>
      <c r="B54" s="29"/>
      <c r="C54" s="55"/>
      <c r="D54" s="51">
        <f t="shared" si="10"/>
        <v>0</v>
      </c>
      <c r="E54" s="46">
        <f t="shared" si="11"/>
        <v>1</v>
      </c>
      <c r="F54" s="2"/>
      <c r="G54" s="3"/>
      <c r="H54" s="3"/>
      <c r="I54" s="3"/>
      <c r="J54" s="3"/>
      <c r="K54" s="3"/>
      <c r="L54" s="3"/>
      <c r="M54" s="3"/>
      <c r="N54" s="3"/>
      <c r="O54" s="4"/>
      <c r="P54" s="31">
        <f t="shared" si="12"/>
        <v>0</v>
      </c>
      <c r="Q54" s="2"/>
      <c r="R54" s="3"/>
      <c r="S54" s="3"/>
      <c r="T54" s="3"/>
      <c r="U54" s="3"/>
      <c r="V54" s="3"/>
      <c r="W54" s="3"/>
      <c r="X54" s="3"/>
      <c r="Y54" s="3"/>
      <c r="Z54" s="4"/>
      <c r="AA54" s="31">
        <f t="shared" si="13"/>
        <v>0</v>
      </c>
      <c r="AB54" s="2"/>
      <c r="AC54" s="3"/>
      <c r="AD54" s="3"/>
      <c r="AE54" s="3"/>
      <c r="AF54" s="3"/>
      <c r="AG54" s="3"/>
      <c r="AH54" s="3"/>
      <c r="AI54" s="3"/>
      <c r="AJ54" s="3"/>
      <c r="AK54" s="4"/>
      <c r="AL54" s="31">
        <f t="shared" si="14"/>
        <v>0</v>
      </c>
      <c r="AM54" s="2"/>
      <c r="AN54" s="3"/>
      <c r="AO54" s="3"/>
      <c r="AP54" s="3"/>
      <c r="AQ54" s="3"/>
      <c r="AR54" s="3"/>
      <c r="AS54" s="3"/>
      <c r="AT54" s="3"/>
      <c r="AU54" s="3"/>
      <c r="AV54" s="4"/>
      <c r="AW54" s="31">
        <f t="shared" si="15"/>
        <v>0</v>
      </c>
      <c r="AX54" s="2"/>
      <c r="AY54" s="3"/>
      <c r="AZ54" s="3"/>
      <c r="BA54" s="3"/>
      <c r="BB54" s="3"/>
      <c r="BC54" s="3"/>
      <c r="BD54" s="3"/>
      <c r="BE54" s="3"/>
      <c r="BF54" s="3"/>
      <c r="BG54" s="4"/>
      <c r="BH54" s="31">
        <f t="shared" si="16"/>
        <v>0</v>
      </c>
      <c r="BI54" s="2"/>
      <c r="BJ54" s="43">
        <f t="shared" si="17"/>
        <v>0</v>
      </c>
      <c r="BK54" s="41">
        <f t="shared" si="18"/>
        <v>1</v>
      </c>
      <c r="BL54" s="38">
        <f t="shared" si="19"/>
        <v>0</v>
      </c>
    </row>
    <row r="55" spans="1:64" ht="16.2" thickBot="1">
      <c r="A55" s="24">
        <v>54</v>
      </c>
      <c r="B55" s="29"/>
      <c r="C55" s="55"/>
      <c r="D55" s="51">
        <f t="shared" si="10"/>
        <v>0</v>
      </c>
      <c r="E55" s="46">
        <f t="shared" si="11"/>
        <v>1</v>
      </c>
      <c r="F55" s="2"/>
      <c r="G55" s="3"/>
      <c r="H55" s="3"/>
      <c r="I55" s="6"/>
      <c r="J55" s="3"/>
      <c r="K55" s="3"/>
      <c r="L55" s="3"/>
      <c r="M55" s="3"/>
      <c r="N55" s="3"/>
      <c r="O55" s="4"/>
      <c r="P55" s="31">
        <f t="shared" si="12"/>
        <v>0</v>
      </c>
      <c r="Q55" s="2"/>
      <c r="R55" s="3"/>
      <c r="S55" s="3"/>
      <c r="T55" s="3"/>
      <c r="U55" s="3"/>
      <c r="V55" s="3"/>
      <c r="W55" s="3"/>
      <c r="X55" s="3"/>
      <c r="Y55" s="3"/>
      <c r="Z55" s="4"/>
      <c r="AA55" s="31">
        <f t="shared" si="13"/>
        <v>0</v>
      </c>
      <c r="AB55" s="2"/>
      <c r="AC55" s="3"/>
      <c r="AD55" s="3"/>
      <c r="AE55" s="3"/>
      <c r="AF55" s="3"/>
      <c r="AG55" s="3"/>
      <c r="AH55" s="3"/>
      <c r="AI55" s="3"/>
      <c r="AJ55" s="3"/>
      <c r="AK55" s="4"/>
      <c r="AL55" s="31">
        <f t="shared" si="14"/>
        <v>0</v>
      </c>
      <c r="AM55" s="2"/>
      <c r="AN55" s="3"/>
      <c r="AO55" s="3"/>
      <c r="AP55" s="3"/>
      <c r="AQ55" s="3"/>
      <c r="AR55" s="3"/>
      <c r="AS55" s="3"/>
      <c r="AT55" s="3"/>
      <c r="AU55" s="3"/>
      <c r="AV55" s="4"/>
      <c r="AW55" s="31">
        <f t="shared" si="15"/>
        <v>0</v>
      </c>
      <c r="AX55" s="2"/>
      <c r="AY55" s="3"/>
      <c r="AZ55" s="3"/>
      <c r="BA55" s="3"/>
      <c r="BB55" s="3"/>
      <c r="BC55" s="3"/>
      <c r="BD55" s="3"/>
      <c r="BE55" s="3"/>
      <c r="BF55" s="3"/>
      <c r="BG55" s="4"/>
      <c r="BH55" s="31">
        <f t="shared" si="16"/>
        <v>0</v>
      </c>
      <c r="BI55" s="2"/>
      <c r="BJ55" s="43">
        <f t="shared" si="17"/>
        <v>0</v>
      </c>
      <c r="BK55" s="41">
        <f t="shared" si="18"/>
        <v>1</v>
      </c>
      <c r="BL55" s="38">
        <f t="shared" si="19"/>
        <v>0</v>
      </c>
    </row>
    <row r="56" spans="1:64" ht="16.2" thickBot="1">
      <c r="A56" s="24">
        <v>55</v>
      </c>
      <c r="B56" s="29"/>
      <c r="C56" s="55"/>
      <c r="D56" s="51">
        <f t="shared" si="10"/>
        <v>0</v>
      </c>
      <c r="E56" s="46">
        <f t="shared" si="11"/>
        <v>1</v>
      </c>
      <c r="F56" s="5"/>
      <c r="G56" s="6"/>
      <c r="H56" s="6"/>
      <c r="I56" s="3"/>
      <c r="J56" s="6"/>
      <c r="K56" s="6"/>
      <c r="L56" s="6"/>
      <c r="M56" s="6"/>
      <c r="N56" s="6"/>
      <c r="O56" s="7"/>
      <c r="P56" s="31">
        <f t="shared" si="12"/>
        <v>0</v>
      </c>
      <c r="Q56" s="5"/>
      <c r="R56" s="6"/>
      <c r="S56" s="6"/>
      <c r="T56" s="6"/>
      <c r="U56" s="6"/>
      <c r="V56" s="6"/>
      <c r="W56" s="6"/>
      <c r="X56" s="6"/>
      <c r="Y56" s="6"/>
      <c r="Z56" s="7"/>
      <c r="AA56" s="31">
        <f t="shared" si="13"/>
        <v>0</v>
      </c>
      <c r="AB56" s="5"/>
      <c r="AC56" s="6"/>
      <c r="AD56" s="6"/>
      <c r="AE56" s="6"/>
      <c r="AF56" s="6"/>
      <c r="AG56" s="6"/>
      <c r="AH56" s="6"/>
      <c r="AI56" s="6"/>
      <c r="AJ56" s="6"/>
      <c r="AK56" s="7"/>
      <c r="AL56" s="31">
        <f t="shared" si="14"/>
        <v>0</v>
      </c>
      <c r="AM56" s="5"/>
      <c r="AN56" s="6"/>
      <c r="AO56" s="6"/>
      <c r="AP56" s="6"/>
      <c r="AQ56" s="6"/>
      <c r="AR56" s="6"/>
      <c r="AS56" s="6"/>
      <c r="AT56" s="6"/>
      <c r="AU56" s="6"/>
      <c r="AV56" s="7"/>
      <c r="AW56" s="31">
        <f t="shared" si="15"/>
        <v>0</v>
      </c>
      <c r="AX56" s="5"/>
      <c r="AY56" s="6"/>
      <c r="AZ56" s="6"/>
      <c r="BA56" s="6"/>
      <c r="BB56" s="6"/>
      <c r="BC56" s="6"/>
      <c r="BD56" s="6"/>
      <c r="BE56" s="6"/>
      <c r="BF56" s="6"/>
      <c r="BG56" s="7"/>
      <c r="BH56" s="31">
        <f t="shared" si="16"/>
        <v>0</v>
      </c>
      <c r="BI56" s="5"/>
      <c r="BJ56" s="43">
        <f t="shared" si="17"/>
        <v>0</v>
      </c>
      <c r="BK56" s="41">
        <f t="shared" si="18"/>
        <v>1</v>
      </c>
      <c r="BL56" s="38">
        <f t="shared" si="19"/>
        <v>0</v>
      </c>
    </row>
    <row r="57" spans="1:64" ht="16.2" thickBot="1">
      <c r="A57" s="24">
        <v>56</v>
      </c>
      <c r="B57" s="29"/>
      <c r="C57" s="55"/>
      <c r="D57" s="51">
        <f t="shared" si="10"/>
        <v>0</v>
      </c>
      <c r="E57" s="46">
        <f t="shared" si="11"/>
        <v>1</v>
      </c>
      <c r="F57" s="2"/>
      <c r="G57" s="3"/>
      <c r="H57" s="3"/>
      <c r="I57" s="3"/>
      <c r="J57" s="3"/>
      <c r="K57" s="3"/>
      <c r="L57" s="3"/>
      <c r="M57" s="3"/>
      <c r="N57" s="3"/>
      <c r="O57" s="4"/>
      <c r="P57" s="31">
        <f t="shared" si="12"/>
        <v>0</v>
      </c>
      <c r="Q57" s="2"/>
      <c r="R57" s="3"/>
      <c r="S57" s="3"/>
      <c r="T57" s="3"/>
      <c r="U57" s="3"/>
      <c r="V57" s="3"/>
      <c r="W57" s="3"/>
      <c r="X57" s="3"/>
      <c r="Y57" s="3"/>
      <c r="Z57" s="4"/>
      <c r="AA57" s="31">
        <f t="shared" si="13"/>
        <v>0</v>
      </c>
      <c r="AB57" s="2"/>
      <c r="AC57" s="3"/>
      <c r="AD57" s="3"/>
      <c r="AE57" s="3"/>
      <c r="AF57" s="3"/>
      <c r="AG57" s="3"/>
      <c r="AH57" s="3"/>
      <c r="AI57" s="3"/>
      <c r="AJ57" s="3"/>
      <c r="AK57" s="4"/>
      <c r="AL57" s="31">
        <f t="shared" si="14"/>
        <v>0</v>
      </c>
      <c r="AM57" s="2"/>
      <c r="AN57" s="3"/>
      <c r="AO57" s="3"/>
      <c r="AP57" s="3"/>
      <c r="AQ57" s="3"/>
      <c r="AR57" s="3"/>
      <c r="AS57" s="3"/>
      <c r="AT57" s="3"/>
      <c r="AU57" s="3"/>
      <c r="AV57" s="4"/>
      <c r="AW57" s="31">
        <f t="shared" si="15"/>
        <v>0</v>
      </c>
      <c r="AX57" s="2"/>
      <c r="AY57" s="3"/>
      <c r="AZ57" s="3"/>
      <c r="BA57" s="3"/>
      <c r="BB57" s="3"/>
      <c r="BC57" s="3"/>
      <c r="BD57" s="3"/>
      <c r="BE57" s="3"/>
      <c r="BF57" s="3"/>
      <c r="BG57" s="4"/>
      <c r="BH57" s="31">
        <f t="shared" si="16"/>
        <v>0</v>
      </c>
      <c r="BI57" s="2"/>
      <c r="BJ57" s="43">
        <f t="shared" si="17"/>
        <v>0</v>
      </c>
      <c r="BK57" s="41">
        <f t="shared" si="18"/>
        <v>1</v>
      </c>
      <c r="BL57" s="38">
        <f t="shared" si="19"/>
        <v>0</v>
      </c>
    </row>
    <row r="58" spans="1:64" ht="16.2" thickBot="1">
      <c r="A58" s="24">
        <v>57</v>
      </c>
      <c r="B58" s="29"/>
      <c r="C58" s="55"/>
      <c r="D58" s="51">
        <f t="shared" si="10"/>
        <v>0</v>
      </c>
      <c r="E58" s="46">
        <f t="shared" si="11"/>
        <v>1</v>
      </c>
      <c r="F58" s="2"/>
      <c r="G58" s="3"/>
      <c r="H58" s="3"/>
      <c r="I58" s="3"/>
      <c r="J58" s="3"/>
      <c r="K58" s="3"/>
      <c r="L58" s="3"/>
      <c r="M58" s="3"/>
      <c r="N58" s="3"/>
      <c r="O58" s="4"/>
      <c r="P58" s="31">
        <f t="shared" si="12"/>
        <v>0</v>
      </c>
      <c r="Q58" s="2"/>
      <c r="R58" s="3"/>
      <c r="S58" s="3"/>
      <c r="T58" s="3"/>
      <c r="U58" s="3"/>
      <c r="V58" s="3"/>
      <c r="W58" s="3"/>
      <c r="X58" s="3"/>
      <c r="Y58" s="3"/>
      <c r="Z58" s="4"/>
      <c r="AA58" s="31">
        <f t="shared" si="13"/>
        <v>0</v>
      </c>
      <c r="AB58" s="2"/>
      <c r="AC58" s="3"/>
      <c r="AD58" s="3"/>
      <c r="AE58" s="3"/>
      <c r="AF58" s="3"/>
      <c r="AG58" s="3"/>
      <c r="AH58" s="3"/>
      <c r="AI58" s="3"/>
      <c r="AJ58" s="3"/>
      <c r="AK58" s="4"/>
      <c r="AL58" s="31">
        <f t="shared" si="14"/>
        <v>0</v>
      </c>
      <c r="AM58" s="2"/>
      <c r="AN58" s="3"/>
      <c r="AO58" s="3"/>
      <c r="AP58" s="3"/>
      <c r="AQ58" s="3"/>
      <c r="AR58" s="3"/>
      <c r="AS58" s="3"/>
      <c r="AT58" s="3"/>
      <c r="AU58" s="3"/>
      <c r="AV58" s="4"/>
      <c r="AW58" s="31">
        <f t="shared" si="15"/>
        <v>0</v>
      </c>
      <c r="AX58" s="2"/>
      <c r="AY58" s="3"/>
      <c r="AZ58" s="3"/>
      <c r="BA58" s="3"/>
      <c r="BB58" s="3"/>
      <c r="BC58" s="3"/>
      <c r="BD58" s="3"/>
      <c r="BE58" s="3"/>
      <c r="BF58" s="3"/>
      <c r="BG58" s="4"/>
      <c r="BH58" s="31">
        <f t="shared" si="16"/>
        <v>0</v>
      </c>
      <c r="BI58" s="2"/>
      <c r="BJ58" s="43">
        <f t="shared" si="17"/>
        <v>0</v>
      </c>
      <c r="BK58" s="41">
        <f t="shared" si="18"/>
        <v>1</v>
      </c>
      <c r="BL58" s="38">
        <f t="shared" si="19"/>
        <v>0</v>
      </c>
    </row>
    <row r="59" spans="1:64" ht="16.2" thickBot="1">
      <c r="A59" s="24">
        <v>58</v>
      </c>
      <c r="B59" s="29"/>
      <c r="C59" s="55"/>
      <c r="D59" s="51">
        <f t="shared" si="10"/>
        <v>0</v>
      </c>
      <c r="E59" s="46">
        <f t="shared" si="11"/>
        <v>1</v>
      </c>
      <c r="F59" s="2"/>
      <c r="G59" s="3"/>
      <c r="H59" s="3"/>
      <c r="I59" s="3"/>
      <c r="J59" s="3"/>
      <c r="K59" s="3"/>
      <c r="L59" s="3"/>
      <c r="M59" s="3"/>
      <c r="N59" s="3"/>
      <c r="O59" s="4"/>
      <c r="P59" s="31">
        <f t="shared" si="12"/>
        <v>0</v>
      </c>
      <c r="Q59" s="2"/>
      <c r="R59" s="3"/>
      <c r="S59" s="3"/>
      <c r="T59" s="3"/>
      <c r="U59" s="3"/>
      <c r="V59" s="3"/>
      <c r="W59" s="3"/>
      <c r="X59" s="3"/>
      <c r="Y59" s="3"/>
      <c r="Z59" s="4"/>
      <c r="AA59" s="31">
        <f t="shared" si="13"/>
        <v>0</v>
      </c>
      <c r="AB59" s="2"/>
      <c r="AC59" s="3"/>
      <c r="AD59" s="3"/>
      <c r="AE59" s="3"/>
      <c r="AF59" s="3"/>
      <c r="AG59" s="3"/>
      <c r="AH59" s="3"/>
      <c r="AI59" s="3"/>
      <c r="AJ59" s="3"/>
      <c r="AK59" s="4"/>
      <c r="AL59" s="31">
        <f t="shared" si="14"/>
        <v>0</v>
      </c>
      <c r="AM59" s="2"/>
      <c r="AN59" s="3"/>
      <c r="AO59" s="3"/>
      <c r="AP59" s="3"/>
      <c r="AQ59" s="3"/>
      <c r="AR59" s="3"/>
      <c r="AS59" s="3"/>
      <c r="AT59" s="3"/>
      <c r="AU59" s="3"/>
      <c r="AV59" s="4"/>
      <c r="AW59" s="31">
        <f t="shared" si="15"/>
        <v>0</v>
      </c>
      <c r="AX59" s="2"/>
      <c r="AY59" s="3"/>
      <c r="AZ59" s="3"/>
      <c r="BA59" s="3"/>
      <c r="BB59" s="3"/>
      <c r="BC59" s="3"/>
      <c r="BD59" s="3"/>
      <c r="BE59" s="3"/>
      <c r="BF59" s="3"/>
      <c r="BG59" s="4"/>
      <c r="BH59" s="31">
        <f t="shared" si="16"/>
        <v>0</v>
      </c>
      <c r="BI59" s="2"/>
      <c r="BJ59" s="43">
        <f t="shared" si="17"/>
        <v>0</v>
      </c>
      <c r="BK59" s="41">
        <f t="shared" si="18"/>
        <v>1</v>
      </c>
      <c r="BL59" s="38">
        <f t="shared" si="19"/>
        <v>0</v>
      </c>
    </row>
    <row r="60" spans="1:64" ht="16.2" thickBot="1">
      <c r="A60" s="24">
        <v>59</v>
      </c>
      <c r="B60" s="29"/>
      <c r="C60" s="55"/>
      <c r="D60" s="51">
        <f t="shared" si="10"/>
        <v>0</v>
      </c>
      <c r="E60" s="46">
        <f t="shared" si="11"/>
        <v>1</v>
      </c>
      <c r="F60" s="2"/>
      <c r="G60" s="3"/>
      <c r="H60" s="3"/>
      <c r="I60" s="3"/>
      <c r="J60" s="3"/>
      <c r="K60" s="3"/>
      <c r="L60" s="3"/>
      <c r="M60" s="3"/>
      <c r="N60" s="3"/>
      <c r="O60" s="4"/>
      <c r="P60" s="31">
        <f t="shared" si="12"/>
        <v>0</v>
      </c>
      <c r="Q60" s="2"/>
      <c r="R60" s="3"/>
      <c r="S60" s="3"/>
      <c r="T60" s="3"/>
      <c r="U60" s="3"/>
      <c r="V60" s="3"/>
      <c r="W60" s="3"/>
      <c r="X60" s="3"/>
      <c r="Y60" s="3"/>
      <c r="Z60" s="4"/>
      <c r="AA60" s="31">
        <f t="shared" si="13"/>
        <v>0</v>
      </c>
      <c r="AB60" s="2"/>
      <c r="AC60" s="3"/>
      <c r="AD60" s="3"/>
      <c r="AE60" s="3"/>
      <c r="AF60" s="3"/>
      <c r="AG60" s="3"/>
      <c r="AH60" s="3"/>
      <c r="AI60" s="3"/>
      <c r="AJ60" s="3"/>
      <c r="AK60" s="4"/>
      <c r="AL60" s="31">
        <f t="shared" si="14"/>
        <v>0</v>
      </c>
      <c r="AM60" s="2"/>
      <c r="AN60" s="3"/>
      <c r="AO60" s="3"/>
      <c r="AP60" s="3"/>
      <c r="AQ60" s="3"/>
      <c r="AR60" s="3"/>
      <c r="AS60" s="3"/>
      <c r="AT60" s="3"/>
      <c r="AU60" s="3"/>
      <c r="AV60" s="4"/>
      <c r="AW60" s="31">
        <f t="shared" si="15"/>
        <v>0</v>
      </c>
      <c r="AX60" s="2"/>
      <c r="AY60" s="3"/>
      <c r="AZ60" s="3"/>
      <c r="BA60" s="3"/>
      <c r="BB60" s="3"/>
      <c r="BC60" s="3"/>
      <c r="BD60" s="3"/>
      <c r="BE60" s="3"/>
      <c r="BF60" s="3"/>
      <c r="BG60" s="4"/>
      <c r="BH60" s="31">
        <f t="shared" si="16"/>
        <v>0</v>
      </c>
      <c r="BI60" s="2"/>
      <c r="BJ60" s="43">
        <f t="shared" si="17"/>
        <v>0</v>
      </c>
      <c r="BK60" s="41">
        <f t="shared" si="18"/>
        <v>1</v>
      </c>
      <c r="BL60" s="38">
        <f t="shared" si="19"/>
        <v>0</v>
      </c>
    </row>
    <row r="61" spans="1:64" ht="16.2" thickBot="1">
      <c r="A61" s="24">
        <v>60</v>
      </c>
      <c r="B61" s="29"/>
      <c r="C61" s="55"/>
      <c r="D61" s="51">
        <f t="shared" si="10"/>
        <v>0</v>
      </c>
      <c r="E61" s="46">
        <f t="shared" si="11"/>
        <v>1</v>
      </c>
      <c r="F61" s="2"/>
      <c r="G61" s="3"/>
      <c r="H61" s="3"/>
      <c r="I61" s="3"/>
      <c r="J61" s="3"/>
      <c r="K61" s="3"/>
      <c r="L61" s="3"/>
      <c r="M61" s="3"/>
      <c r="N61" s="3"/>
      <c r="O61" s="4"/>
      <c r="P61" s="31">
        <f t="shared" si="12"/>
        <v>0</v>
      </c>
      <c r="Q61" s="2"/>
      <c r="R61" s="3"/>
      <c r="S61" s="3"/>
      <c r="T61" s="3"/>
      <c r="U61" s="3"/>
      <c r="V61" s="3"/>
      <c r="W61" s="3"/>
      <c r="X61" s="3"/>
      <c r="Y61" s="3"/>
      <c r="Z61" s="4"/>
      <c r="AA61" s="31">
        <f t="shared" si="13"/>
        <v>0</v>
      </c>
      <c r="AB61" s="2"/>
      <c r="AC61" s="3"/>
      <c r="AD61" s="3"/>
      <c r="AE61" s="3"/>
      <c r="AF61" s="3"/>
      <c r="AG61" s="3"/>
      <c r="AH61" s="3"/>
      <c r="AI61" s="3"/>
      <c r="AJ61" s="3"/>
      <c r="AK61" s="4"/>
      <c r="AL61" s="31">
        <f t="shared" si="14"/>
        <v>0</v>
      </c>
      <c r="AM61" s="2"/>
      <c r="AN61" s="3"/>
      <c r="AO61" s="3"/>
      <c r="AP61" s="3"/>
      <c r="AQ61" s="3"/>
      <c r="AR61" s="3"/>
      <c r="AS61" s="3"/>
      <c r="AT61" s="3"/>
      <c r="AU61" s="3"/>
      <c r="AV61" s="4"/>
      <c r="AW61" s="31">
        <f t="shared" si="15"/>
        <v>0</v>
      </c>
      <c r="AX61" s="2"/>
      <c r="AY61" s="3"/>
      <c r="AZ61" s="3"/>
      <c r="BA61" s="3"/>
      <c r="BB61" s="3"/>
      <c r="BC61" s="3"/>
      <c r="BD61" s="3"/>
      <c r="BE61" s="3"/>
      <c r="BF61" s="3"/>
      <c r="BG61" s="4"/>
      <c r="BH61" s="31">
        <f t="shared" si="16"/>
        <v>0</v>
      </c>
      <c r="BI61" s="2"/>
      <c r="BJ61" s="43">
        <f t="shared" si="17"/>
        <v>0</v>
      </c>
      <c r="BK61" s="41">
        <f t="shared" si="18"/>
        <v>1</v>
      </c>
      <c r="BL61" s="38">
        <f t="shared" si="19"/>
        <v>0</v>
      </c>
    </row>
    <row r="62" spans="1:64" ht="16.2" thickBot="1">
      <c r="A62" s="24">
        <v>61</v>
      </c>
      <c r="B62" s="29"/>
      <c r="C62" s="55"/>
      <c r="D62" s="51">
        <f t="shared" si="10"/>
        <v>0</v>
      </c>
      <c r="E62" s="46">
        <f t="shared" si="11"/>
        <v>1</v>
      </c>
      <c r="F62" s="2"/>
      <c r="G62" s="3"/>
      <c r="H62" s="3"/>
      <c r="I62" s="6"/>
      <c r="J62" s="3"/>
      <c r="K62" s="3"/>
      <c r="L62" s="3"/>
      <c r="M62" s="3"/>
      <c r="N62" s="3"/>
      <c r="O62" s="4"/>
      <c r="P62" s="31">
        <f t="shared" si="12"/>
        <v>0</v>
      </c>
      <c r="Q62" s="2"/>
      <c r="R62" s="3"/>
      <c r="S62" s="3"/>
      <c r="T62" s="3"/>
      <c r="U62" s="3"/>
      <c r="V62" s="3"/>
      <c r="W62" s="3"/>
      <c r="X62" s="3"/>
      <c r="Y62" s="3"/>
      <c r="Z62" s="4"/>
      <c r="AA62" s="31">
        <f t="shared" si="13"/>
        <v>0</v>
      </c>
      <c r="AB62" s="2"/>
      <c r="AC62" s="3"/>
      <c r="AD62" s="3"/>
      <c r="AE62" s="3"/>
      <c r="AF62" s="3"/>
      <c r="AG62" s="3"/>
      <c r="AH62" s="3"/>
      <c r="AI62" s="3"/>
      <c r="AJ62" s="3"/>
      <c r="AK62" s="4"/>
      <c r="AL62" s="31">
        <f t="shared" si="14"/>
        <v>0</v>
      </c>
      <c r="AM62" s="2"/>
      <c r="AN62" s="3"/>
      <c r="AO62" s="3"/>
      <c r="AP62" s="3"/>
      <c r="AQ62" s="3"/>
      <c r="AR62" s="3"/>
      <c r="AS62" s="3"/>
      <c r="AT62" s="3"/>
      <c r="AU62" s="3"/>
      <c r="AV62" s="4"/>
      <c r="AW62" s="31">
        <f t="shared" si="15"/>
        <v>0</v>
      </c>
      <c r="AX62" s="2"/>
      <c r="AY62" s="3"/>
      <c r="AZ62" s="3"/>
      <c r="BA62" s="3"/>
      <c r="BB62" s="3"/>
      <c r="BC62" s="3"/>
      <c r="BD62" s="3"/>
      <c r="BE62" s="3"/>
      <c r="BF62" s="3"/>
      <c r="BG62" s="4"/>
      <c r="BH62" s="31">
        <f t="shared" si="16"/>
        <v>0</v>
      </c>
      <c r="BI62" s="2"/>
      <c r="BJ62" s="43">
        <f t="shared" si="17"/>
        <v>0</v>
      </c>
      <c r="BK62" s="41">
        <f t="shared" si="18"/>
        <v>1</v>
      </c>
      <c r="BL62" s="38">
        <f t="shared" si="19"/>
        <v>0</v>
      </c>
    </row>
    <row r="63" spans="1:64" ht="16.2" thickBot="1">
      <c r="A63" s="24">
        <v>62</v>
      </c>
      <c r="B63" s="29"/>
      <c r="C63" s="55"/>
      <c r="D63" s="51">
        <f t="shared" si="10"/>
        <v>0</v>
      </c>
      <c r="E63" s="46">
        <f t="shared" si="11"/>
        <v>1</v>
      </c>
      <c r="F63" s="2"/>
      <c r="G63" s="3"/>
      <c r="H63" s="3"/>
      <c r="I63" s="3"/>
      <c r="J63" s="3"/>
      <c r="K63" s="3"/>
      <c r="L63" s="3"/>
      <c r="M63" s="3"/>
      <c r="N63" s="3"/>
      <c r="O63" s="4"/>
      <c r="P63" s="31">
        <f t="shared" si="12"/>
        <v>0</v>
      </c>
      <c r="Q63" s="2"/>
      <c r="R63" s="3"/>
      <c r="S63" s="3"/>
      <c r="T63" s="3"/>
      <c r="U63" s="3"/>
      <c r="V63" s="3"/>
      <c r="W63" s="3"/>
      <c r="X63" s="3"/>
      <c r="Y63" s="3"/>
      <c r="Z63" s="4"/>
      <c r="AA63" s="31">
        <f t="shared" si="13"/>
        <v>0</v>
      </c>
      <c r="AB63" s="2"/>
      <c r="AC63" s="3"/>
      <c r="AD63" s="3"/>
      <c r="AE63" s="3"/>
      <c r="AF63" s="3"/>
      <c r="AG63" s="3"/>
      <c r="AH63" s="3"/>
      <c r="AI63" s="3"/>
      <c r="AJ63" s="3"/>
      <c r="AK63" s="4"/>
      <c r="AL63" s="31">
        <f t="shared" si="14"/>
        <v>0</v>
      </c>
      <c r="AM63" s="2"/>
      <c r="AN63" s="3"/>
      <c r="AO63" s="3"/>
      <c r="AP63" s="3"/>
      <c r="AQ63" s="3"/>
      <c r="AR63" s="3"/>
      <c r="AS63" s="3"/>
      <c r="AT63" s="3"/>
      <c r="AU63" s="3"/>
      <c r="AV63" s="4"/>
      <c r="AW63" s="31">
        <f t="shared" si="15"/>
        <v>0</v>
      </c>
      <c r="AX63" s="2"/>
      <c r="AY63" s="3"/>
      <c r="AZ63" s="3"/>
      <c r="BA63" s="3"/>
      <c r="BB63" s="3"/>
      <c r="BC63" s="3"/>
      <c r="BD63" s="3"/>
      <c r="BE63" s="3"/>
      <c r="BF63" s="3"/>
      <c r="BG63" s="4"/>
      <c r="BH63" s="31">
        <f t="shared" si="16"/>
        <v>0</v>
      </c>
      <c r="BI63" s="2"/>
      <c r="BJ63" s="43">
        <f t="shared" si="17"/>
        <v>0</v>
      </c>
      <c r="BK63" s="41">
        <f t="shared" si="18"/>
        <v>1</v>
      </c>
      <c r="BL63" s="38">
        <f t="shared" si="19"/>
        <v>0</v>
      </c>
    </row>
    <row r="64" spans="1:64" ht="16.2" thickBot="1">
      <c r="A64" s="24">
        <v>63</v>
      </c>
      <c r="B64" s="29"/>
      <c r="C64" s="55"/>
      <c r="D64" s="51">
        <f t="shared" si="10"/>
        <v>0</v>
      </c>
      <c r="E64" s="46">
        <f t="shared" si="11"/>
        <v>1</v>
      </c>
      <c r="F64" s="2"/>
      <c r="G64" s="3"/>
      <c r="H64" s="3"/>
      <c r="I64" s="3"/>
      <c r="J64" s="3"/>
      <c r="K64" s="3"/>
      <c r="L64" s="3"/>
      <c r="M64" s="3"/>
      <c r="N64" s="3"/>
      <c r="O64" s="4"/>
      <c r="P64" s="31">
        <f t="shared" si="12"/>
        <v>0</v>
      </c>
      <c r="Q64" s="2"/>
      <c r="R64" s="3"/>
      <c r="S64" s="3"/>
      <c r="T64" s="3"/>
      <c r="U64" s="3"/>
      <c r="V64" s="3"/>
      <c r="W64" s="3"/>
      <c r="X64" s="3"/>
      <c r="Y64" s="3"/>
      <c r="Z64" s="4"/>
      <c r="AA64" s="31">
        <f t="shared" si="13"/>
        <v>0</v>
      </c>
      <c r="AB64" s="2"/>
      <c r="AC64" s="3"/>
      <c r="AD64" s="3"/>
      <c r="AE64" s="3"/>
      <c r="AF64" s="3"/>
      <c r="AG64" s="3"/>
      <c r="AH64" s="3"/>
      <c r="AI64" s="3"/>
      <c r="AJ64" s="3"/>
      <c r="AK64" s="4"/>
      <c r="AL64" s="31">
        <f t="shared" si="14"/>
        <v>0</v>
      </c>
      <c r="AM64" s="2"/>
      <c r="AN64" s="3"/>
      <c r="AO64" s="3"/>
      <c r="AP64" s="3"/>
      <c r="AQ64" s="3"/>
      <c r="AR64" s="3"/>
      <c r="AS64" s="3"/>
      <c r="AT64" s="3"/>
      <c r="AU64" s="3"/>
      <c r="AV64" s="4"/>
      <c r="AW64" s="31">
        <f t="shared" si="15"/>
        <v>0</v>
      </c>
      <c r="AX64" s="2"/>
      <c r="AY64" s="3"/>
      <c r="AZ64" s="3"/>
      <c r="BA64" s="3"/>
      <c r="BB64" s="3"/>
      <c r="BC64" s="3"/>
      <c r="BD64" s="3"/>
      <c r="BE64" s="3"/>
      <c r="BF64" s="3"/>
      <c r="BG64" s="4"/>
      <c r="BH64" s="31">
        <f t="shared" si="16"/>
        <v>0</v>
      </c>
      <c r="BI64" s="2"/>
      <c r="BJ64" s="43">
        <f t="shared" si="17"/>
        <v>0</v>
      </c>
      <c r="BK64" s="41">
        <f t="shared" si="18"/>
        <v>1</v>
      </c>
      <c r="BL64" s="38">
        <f t="shared" si="19"/>
        <v>0</v>
      </c>
    </row>
    <row r="65" spans="1:64" ht="16.2" thickBot="1">
      <c r="A65" s="24">
        <v>64</v>
      </c>
      <c r="B65" s="29"/>
      <c r="C65" s="55"/>
      <c r="D65" s="51">
        <f t="shared" si="10"/>
        <v>0</v>
      </c>
      <c r="E65" s="46">
        <f t="shared" si="11"/>
        <v>1</v>
      </c>
      <c r="F65" s="2"/>
      <c r="G65" s="3"/>
      <c r="H65" s="3"/>
      <c r="I65" s="3"/>
      <c r="J65" s="3"/>
      <c r="K65" s="3"/>
      <c r="L65" s="3"/>
      <c r="M65" s="3"/>
      <c r="N65" s="3"/>
      <c r="O65" s="4"/>
      <c r="P65" s="31">
        <f t="shared" si="12"/>
        <v>0</v>
      </c>
      <c r="Q65" s="2"/>
      <c r="R65" s="3"/>
      <c r="S65" s="3"/>
      <c r="T65" s="3"/>
      <c r="U65" s="3"/>
      <c r="V65" s="3"/>
      <c r="W65" s="3"/>
      <c r="X65" s="3"/>
      <c r="Y65" s="3"/>
      <c r="Z65" s="4"/>
      <c r="AA65" s="31">
        <f t="shared" si="13"/>
        <v>0</v>
      </c>
      <c r="AB65" s="2"/>
      <c r="AC65" s="3"/>
      <c r="AD65" s="3"/>
      <c r="AE65" s="3"/>
      <c r="AF65" s="3"/>
      <c r="AG65" s="3"/>
      <c r="AH65" s="3"/>
      <c r="AI65" s="3"/>
      <c r="AJ65" s="3"/>
      <c r="AK65" s="4"/>
      <c r="AL65" s="31">
        <f t="shared" si="14"/>
        <v>0</v>
      </c>
      <c r="AM65" s="2"/>
      <c r="AN65" s="3"/>
      <c r="AO65" s="3"/>
      <c r="AP65" s="3"/>
      <c r="AQ65" s="3"/>
      <c r="AR65" s="3"/>
      <c r="AS65" s="3"/>
      <c r="AT65" s="3"/>
      <c r="AU65" s="3"/>
      <c r="AV65" s="4"/>
      <c r="AW65" s="31">
        <f t="shared" si="15"/>
        <v>0</v>
      </c>
      <c r="AX65" s="2"/>
      <c r="AY65" s="3"/>
      <c r="AZ65" s="3"/>
      <c r="BA65" s="3"/>
      <c r="BB65" s="3"/>
      <c r="BC65" s="3"/>
      <c r="BD65" s="3"/>
      <c r="BE65" s="3"/>
      <c r="BF65" s="3"/>
      <c r="BG65" s="4"/>
      <c r="BH65" s="31">
        <f t="shared" si="16"/>
        <v>0</v>
      </c>
      <c r="BI65" s="2"/>
      <c r="BJ65" s="43">
        <f t="shared" si="17"/>
        <v>0</v>
      </c>
      <c r="BK65" s="41">
        <f t="shared" si="18"/>
        <v>1</v>
      </c>
      <c r="BL65" s="38">
        <f t="shared" si="19"/>
        <v>0</v>
      </c>
    </row>
    <row r="66" spans="1:64" ht="16.2" thickBot="1">
      <c r="A66" s="24">
        <v>65</v>
      </c>
      <c r="B66" s="25"/>
      <c r="C66" s="56"/>
      <c r="D66" s="51">
        <f t="shared" ref="D66:D102" si="20">BJ66</f>
        <v>0</v>
      </c>
      <c r="E66" s="46">
        <f t="shared" ref="E66:E97" si="21">RANK(D66,$BJ$2:$BJ$101)</f>
        <v>1</v>
      </c>
      <c r="F66" s="2"/>
      <c r="G66" s="3"/>
      <c r="H66" s="3"/>
      <c r="I66" s="3"/>
      <c r="J66" s="3"/>
      <c r="K66" s="3"/>
      <c r="L66" s="3"/>
      <c r="M66" s="3"/>
      <c r="N66" s="3"/>
      <c r="O66" s="4"/>
      <c r="P66" s="31">
        <f t="shared" ref="P66:P97" si="22">SUM(F66:O66)</f>
        <v>0</v>
      </c>
      <c r="Q66" s="2"/>
      <c r="R66" s="3"/>
      <c r="S66" s="3"/>
      <c r="T66" s="3"/>
      <c r="U66" s="3"/>
      <c r="V66" s="3"/>
      <c r="W66" s="3"/>
      <c r="X66" s="3"/>
      <c r="Y66" s="3"/>
      <c r="Z66" s="4"/>
      <c r="AA66" s="31">
        <f t="shared" ref="AA66:AA97" si="23">SUM(Q66:Z66)</f>
        <v>0</v>
      </c>
      <c r="AB66" s="2"/>
      <c r="AC66" s="3"/>
      <c r="AD66" s="3"/>
      <c r="AE66" s="3"/>
      <c r="AF66" s="3"/>
      <c r="AG66" s="3"/>
      <c r="AH66" s="3"/>
      <c r="AI66" s="3"/>
      <c r="AJ66" s="3"/>
      <c r="AK66" s="4"/>
      <c r="AL66" s="31">
        <f t="shared" ref="AL66:AL97" si="24">SUM(AB66:AK66)</f>
        <v>0</v>
      </c>
      <c r="AM66" s="2"/>
      <c r="AN66" s="3"/>
      <c r="AO66" s="3"/>
      <c r="AP66" s="3"/>
      <c r="AQ66" s="3"/>
      <c r="AR66" s="3"/>
      <c r="AS66" s="3"/>
      <c r="AT66" s="3"/>
      <c r="AU66" s="3"/>
      <c r="AV66" s="4"/>
      <c r="AW66" s="31">
        <f t="shared" ref="AW66:AW97" si="25">SUM(AM66:AV66)</f>
        <v>0</v>
      </c>
      <c r="AX66" s="2"/>
      <c r="AY66" s="3"/>
      <c r="AZ66" s="3"/>
      <c r="BA66" s="3"/>
      <c r="BB66" s="3"/>
      <c r="BC66" s="3"/>
      <c r="BD66" s="3"/>
      <c r="BE66" s="3"/>
      <c r="BF66" s="3"/>
      <c r="BG66" s="4"/>
      <c r="BH66" s="31">
        <f t="shared" ref="BH66:BH97" si="26">SUM(AX66:BG66)</f>
        <v>0</v>
      </c>
      <c r="BI66" s="2"/>
      <c r="BJ66" s="43">
        <f t="shared" ref="BJ66:BJ97" si="27">P66+AA66+AL66+AW66+BH66</f>
        <v>0</v>
      </c>
      <c r="BK66" s="41">
        <f t="shared" ref="BK66:BK97" si="28">RANK(BJ66,$BJ$2:$BJ$101)</f>
        <v>1</v>
      </c>
      <c r="BL66" s="38">
        <f t="shared" ref="BL66:BL101" si="29">IF(NOT(COUNTBLANK(F66:BI66)=100),BJ66/(100-COUNTBLANK(F66:BI66))/2,"0%")</f>
        <v>0</v>
      </c>
    </row>
    <row r="67" spans="1:64" ht="16.2" thickBot="1">
      <c r="A67" s="24">
        <v>66</v>
      </c>
      <c r="B67" s="25"/>
      <c r="C67" s="56"/>
      <c r="D67" s="51">
        <f t="shared" si="20"/>
        <v>0</v>
      </c>
      <c r="E67" s="46">
        <f t="shared" si="21"/>
        <v>1</v>
      </c>
      <c r="F67" s="2"/>
      <c r="G67" s="3"/>
      <c r="H67" s="3"/>
      <c r="I67" s="3"/>
      <c r="J67" s="3"/>
      <c r="K67" s="3"/>
      <c r="L67" s="3"/>
      <c r="M67" s="3"/>
      <c r="N67" s="3"/>
      <c r="O67" s="4"/>
      <c r="P67" s="31">
        <f t="shared" si="22"/>
        <v>0</v>
      </c>
      <c r="Q67" s="2"/>
      <c r="R67" s="3"/>
      <c r="S67" s="3"/>
      <c r="T67" s="3"/>
      <c r="U67" s="3"/>
      <c r="V67" s="3"/>
      <c r="W67" s="3"/>
      <c r="X67" s="3"/>
      <c r="Y67" s="3"/>
      <c r="Z67" s="4"/>
      <c r="AA67" s="31">
        <f t="shared" si="23"/>
        <v>0</v>
      </c>
      <c r="AB67" s="2"/>
      <c r="AC67" s="3"/>
      <c r="AD67" s="3"/>
      <c r="AE67" s="3"/>
      <c r="AF67" s="3"/>
      <c r="AG67" s="3"/>
      <c r="AH67" s="3"/>
      <c r="AI67" s="3"/>
      <c r="AJ67" s="3"/>
      <c r="AK67" s="4"/>
      <c r="AL67" s="31">
        <f t="shared" si="24"/>
        <v>0</v>
      </c>
      <c r="AM67" s="2"/>
      <c r="AN67" s="3"/>
      <c r="AO67" s="3"/>
      <c r="AP67" s="3"/>
      <c r="AQ67" s="3"/>
      <c r="AR67" s="3"/>
      <c r="AS67" s="3"/>
      <c r="AT67" s="3"/>
      <c r="AU67" s="3"/>
      <c r="AV67" s="4"/>
      <c r="AW67" s="31">
        <f t="shared" si="25"/>
        <v>0</v>
      </c>
      <c r="AX67" s="2"/>
      <c r="AY67" s="3"/>
      <c r="AZ67" s="3"/>
      <c r="BA67" s="3"/>
      <c r="BB67" s="3"/>
      <c r="BC67" s="3"/>
      <c r="BD67" s="3"/>
      <c r="BE67" s="3"/>
      <c r="BF67" s="3"/>
      <c r="BG67" s="4"/>
      <c r="BH67" s="31">
        <f t="shared" si="26"/>
        <v>0</v>
      </c>
      <c r="BI67" s="2"/>
      <c r="BJ67" s="43">
        <f t="shared" si="27"/>
        <v>0</v>
      </c>
      <c r="BK67" s="41">
        <f t="shared" si="28"/>
        <v>1</v>
      </c>
      <c r="BL67" s="38">
        <f t="shared" si="29"/>
        <v>0</v>
      </c>
    </row>
    <row r="68" spans="1:64" ht="16.2" thickBot="1">
      <c r="A68" s="24">
        <v>67</v>
      </c>
      <c r="B68" s="25"/>
      <c r="C68" s="56"/>
      <c r="D68" s="51">
        <f t="shared" si="20"/>
        <v>0</v>
      </c>
      <c r="E68" s="46">
        <f t="shared" si="21"/>
        <v>1</v>
      </c>
      <c r="F68" s="2"/>
      <c r="G68" s="3"/>
      <c r="H68" s="3"/>
      <c r="I68" s="3"/>
      <c r="J68" s="3"/>
      <c r="K68" s="3"/>
      <c r="L68" s="3"/>
      <c r="M68" s="3"/>
      <c r="N68" s="3"/>
      <c r="O68" s="4"/>
      <c r="P68" s="31">
        <f t="shared" si="22"/>
        <v>0</v>
      </c>
      <c r="Q68" s="2"/>
      <c r="R68" s="3"/>
      <c r="S68" s="3"/>
      <c r="T68" s="3"/>
      <c r="U68" s="3"/>
      <c r="V68" s="3"/>
      <c r="W68" s="3"/>
      <c r="X68" s="3"/>
      <c r="Y68" s="3"/>
      <c r="Z68" s="4"/>
      <c r="AA68" s="31">
        <f t="shared" si="23"/>
        <v>0</v>
      </c>
      <c r="AB68" s="2"/>
      <c r="AC68" s="3"/>
      <c r="AD68" s="3"/>
      <c r="AE68" s="3"/>
      <c r="AF68" s="3"/>
      <c r="AG68" s="3"/>
      <c r="AH68" s="3"/>
      <c r="AI68" s="3"/>
      <c r="AJ68" s="3"/>
      <c r="AK68" s="4"/>
      <c r="AL68" s="31">
        <f t="shared" si="24"/>
        <v>0</v>
      </c>
      <c r="AM68" s="2"/>
      <c r="AN68" s="3"/>
      <c r="AO68" s="3"/>
      <c r="AP68" s="3"/>
      <c r="AQ68" s="3"/>
      <c r="AR68" s="3"/>
      <c r="AS68" s="3"/>
      <c r="AT68" s="3"/>
      <c r="AU68" s="3"/>
      <c r="AV68" s="4"/>
      <c r="AW68" s="31">
        <f t="shared" si="25"/>
        <v>0</v>
      </c>
      <c r="AX68" s="2"/>
      <c r="AY68" s="3"/>
      <c r="AZ68" s="3"/>
      <c r="BA68" s="3"/>
      <c r="BB68" s="3"/>
      <c r="BC68" s="3"/>
      <c r="BD68" s="3"/>
      <c r="BE68" s="3"/>
      <c r="BF68" s="3"/>
      <c r="BG68" s="4"/>
      <c r="BH68" s="31">
        <f t="shared" si="26"/>
        <v>0</v>
      </c>
      <c r="BI68" s="2"/>
      <c r="BJ68" s="43">
        <f t="shared" si="27"/>
        <v>0</v>
      </c>
      <c r="BK68" s="41">
        <f t="shared" si="28"/>
        <v>1</v>
      </c>
      <c r="BL68" s="38">
        <f t="shared" si="29"/>
        <v>0</v>
      </c>
    </row>
    <row r="69" spans="1:64" ht="16.2" thickBot="1">
      <c r="A69" s="24">
        <v>68</v>
      </c>
      <c r="B69" s="25"/>
      <c r="C69" s="56"/>
      <c r="D69" s="51">
        <f t="shared" si="20"/>
        <v>0</v>
      </c>
      <c r="E69" s="46">
        <f t="shared" si="21"/>
        <v>1</v>
      </c>
      <c r="F69" s="2"/>
      <c r="G69" s="3"/>
      <c r="H69" s="3"/>
      <c r="I69" s="6"/>
      <c r="J69" s="3"/>
      <c r="K69" s="3"/>
      <c r="L69" s="3"/>
      <c r="M69" s="3"/>
      <c r="N69" s="3"/>
      <c r="O69" s="4"/>
      <c r="P69" s="31">
        <f t="shared" si="22"/>
        <v>0</v>
      </c>
      <c r="Q69" s="2"/>
      <c r="R69" s="3"/>
      <c r="S69" s="3"/>
      <c r="T69" s="3"/>
      <c r="U69" s="3"/>
      <c r="V69" s="3"/>
      <c r="W69" s="3"/>
      <c r="X69" s="3"/>
      <c r="Y69" s="3"/>
      <c r="Z69" s="4"/>
      <c r="AA69" s="31">
        <f t="shared" si="23"/>
        <v>0</v>
      </c>
      <c r="AB69" s="2"/>
      <c r="AC69" s="3"/>
      <c r="AD69" s="3"/>
      <c r="AE69" s="3"/>
      <c r="AF69" s="3"/>
      <c r="AG69" s="3"/>
      <c r="AH69" s="3"/>
      <c r="AI69" s="3"/>
      <c r="AJ69" s="3"/>
      <c r="AK69" s="4"/>
      <c r="AL69" s="31">
        <f t="shared" si="24"/>
        <v>0</v>
      </c>
      <c r="AM69" s="2"/>
      <c r="AN69" s="3"/>
      <c r="AO69" s="3"/>
      <c r="AP69" s="3"/>
      <c r="AQ69" s="3"/>
      <c r="AR69" s="3"/>
      <c r="AS69" s="3"/>
      <c r="AT69" s="3"/>
      <c r="AU69" s="3"/>
      <c r="AV69" s="4"/>
      <c r="AW69" s="31">
        <f t="shared" si="25"/>
        <v>0</v>
      </c>
      <c r="AX69" s="2"/>
      <c r="AY69" s="3"/>
      <c r="AZ69" s="3"/>
      <c r="BA69" s="3"/>
      <c r="BB69" s="3"/>
      <c r="BC69" s="3"/>
      <c r="BD69" s="3"/>
      <c r="BE69" s="3"/>
      <c r="BF69" s="3"/>
      <c r="BG69" s="4"/>
      <c r="BH69" s="31">
        <f t="shared" si="26"/>
        <v>0</v>
      </c>
      <c r="BI69" s="2"/>
      <c r="BJ69" s="43">
        <f t="shared" si="27"/>
        <v>0</v>
      </c>
      <c r="BK69" s="41">
        <f t="shared" si="28"/>
        <v>1</v>
      </c>
      <c r="BL69" s="38">
        <f t="shared" si="29"/>
        <v>0</v>
      </c>
    </row>
    <row r="70" spans="1:64" ht="16.2" thickBot="1">
      <c r="A70" s="24">
        <v>69</v>
      </c>
      <c r="B70" s="25"/>
      <c r="C70" s="56"/>
      <c r="D70" s="51">
        <f t="shared" si="20"/>
        <v>0</v>
      </c>
      <c r="E70" s="46">
        <f t="shared" si="21"/>
        <v>1</v>
      </c>
      <c r="F70" s="2"/>
      <c r="G70" s="3"/>
      <c r="H70" s="3"/>
      <c r="I70" s="3"/>
      <c r="J70" s="3"/>
      <c r="K70" s="3"/>
      <c r="L70" s="3"/>
      <c r="M70" s="3"/>
      <c r="N70" s="3"/>
      <c r="O70" s="4"/>
      <c r="P70" s="31">
        <f t="shared" si="22"/>
        <v>0</v>
      </c>
      <c r="Q70" s="2"/>
      <c r="R70" s="3"/>
      <c r="S70" s="3"/>
      <c r="T70" s="3"/>
      <c r="U70" s="3"/>
      <c r="V70" s="3"/>
      <c r="W70" s="3"/>
      <c r="X70" s="3"/>
      <c r="Y70" s="3"/>
      <c r="Z70" s="4"/>
      <c r="AA70" s="31">
        <f t="shared" si="23"/>
        <v>0</v>
      </c>
      <c r="AB70" s="2"/>
      <c r="AC70" s="3"/>
      <c r="AD70" s="3"/>
      <c r="AE70" s="3"/>
      <c r="AF70" s="3"/>
      <c r="AG70" s="3"/>
      <c r="AH70" s="3"/>
      <c r="AI70" s="3"/>
      <c r="AJ70" s="3"/>
      <c r="AK70" s="4"/>
      <c r="AL70" s="31">
        <f t="shared" si="24"/>
        <v>0</v>
      </c>
      <c r="AM70" s="2"/>
      <c r="AN70" s="3"/>
      <c r="AO70" s="3"/>
      <c r="AP70" s="3"/>
      <c r="AQ70" s="3"/>
      <c r="AR70" s="3"/>
      <c r="AS70" s="3"/>
      <c r="AT70" s="3"/>
      <c r="AU70" s="3"/>
      <c r="AV70" s="4"/>
      <c r="AW70" s="31">
        <f t="shared" si="25"/>
        <v>0</v>
      </c>
      <c r="AX70" s="2"/>
      <c r="AY70" s="3"/>
      <c r="AZ70" s="3"/>
      <c r="BA70" s="3"/>
      <c r="BB70" s="3"/>
      <c r="BC70" s="3"/>
      <c r="BD70" s="3"/>
      <c r="BE70" s="3"/>
      <c r="BF70" s="3"/>
      <c r="BG70" s="4"/>
      <c r="BH70" s="31">
        <f t="shared" si="26"/>
        <v>0</v>
      </c>
      <c r="BI70" s="2"/>
      <c r="BJ70" s="43">
        <f t="shared" si="27"/>
        <v>0</v>
      </c>
      <c r="BK70" s="41">
        <f t="shared" si="28"/>
        <v>1</v>
      </c>
      <c r="BL70" s="38">
        <f t="shared" si="29"/>
        <v>0</v>
      </c>
    </row>
    <row r="71" spans="1:64" ht="16.2" thickBot="1">
      <c r="A71" s="24">
        <v>70</v>
      </c>
      <c r="B71" s="25"/>
      <c r="C71" s="56"/>
      <c r="D71" s="51">
        <f t="shared" si="20"/>
        <v>0</v>
      </c>
      <c r="E71" s="46">
        <f t="shared" si="21"/>
        <v>1</v>
      </c>
      <c r="F71" s="2"/>
      <c r="G71" s="3"/>
      <c r="H71" s="3"/>
      <c r="I71" s="3"/>
      <c r="J71" s="3"/>
      <c r="K71" s="3"/>
      <c r="L71" s="3"/>
      <c r="M71" s="3"/>
      <c r="N71" s="3"/>
      <c r="O71" s="4"/>
      <c r="P71" s="31">
        <f t="shared" si="22"/>
        <v>0</v>
      </c>
      <c r="Q71" s="2"/>
      <c r="R71" s="3"/>
      <c r="S71" s="3"/>
      <c r="T71" s="3"/>
      <c r="U71" s="3"/>
      <c r="V71" s="3"/>
      <c r="W71" s="3"/>
      <c r="X71" s="3"/>
      <c r="Y71" s="3"/>
      <c r="Z71" s="4"/>
      <c r="AA71" s="31">
        <f t="shared" si="23"/>
        <v>0</v>
      </c>
      <c r="AB71" s="2"/>
      <c r="AC71" s="3"/>
      <c r="AD71" s="3"/>
      <c r="AE71" s="3"/>
      <c r="AF71" s="3"/>
      <c r="AG71" s="3"/>
      <c r="AH71" s="3"/>
      <c r="AI71" s="3"/>
      <c r="AJ71" s="3"/>
      <c r="AK71" s="4"/>
      <c r="AL71" s="31">
        <f t="shared" si="24"/>
        <v>0</v>
      </c>
      <c r="AM71" s="2"/>
      <c r="AN71" s="3"/>
      <c r="AO71" s="3"/>
      <c r="AP71" s="3"/>
      <c r="AQ71" s="3"/>
      <c r="AR71" s="3"/>
      <c r="AS71" s="3"/>
      <c r="AT71" s="3"/>
      <c r="AU71" s="3"/>
      <c r="AV71" s="4"/>
      <c r="AW71" s="31">
        <f t="shared" si="25"/>
        <v>0</v>
      </c>
      <c r="AX71" s="2"/>
      <c r="AY71" s="3"/>
      <c r="AZ71" s="3"/>
      <c r="BA71" s="3"/>
      <c r="BB71" s="3"/>
      <c r="BC71" s="3"/>
      <c r="BD71" s="3"/>
      <c r="BE71" s="3"/>
      <c r="BF71" s="3"/>
      <c r="BG71" s="4"/>
      <c r="BH71" s="31">
        <f t="shared" si="26"/>
        <v>0</v>
      </c>
      <c r="BI71" s="2"/>
      <c r="BJ71" s="43">
        <f t="shared" si="27"/>
        <v>0</v>
      </c>
      <c r="BK71" s="41">
        <f t="shared" si="28"/>
        <v>1</v>
      </c>
      <c r="BL71" s="38">
        <f t="shared" si="29"/>
        <v>0</v>
      </c>
    </row>
    <row r="72" spans="1:64" ht="16.2" thickBot="1">
      <c r="A72" s="24">
        <v>71</v>
      </c>
      <c r="B72" s="25"/>
      <c r="C72" s="56"/>
      <c r="D72" s="51">
        <f t="shared" si="20"/>
        <v>0</v>
      </c>
      <c r="E72" s="46">
        <f t="shared" si="21"/>
        <v>1</v>
      </c>
      <c r="F72" s="2"/>
      <c r="G72" s="3"/>
      <c r="H72" s="3"/>
      <c r="I72" s="3"/>
      <c r="J72" s="3"/>
      <c r="K72" s="3"/>
      <c r="L72" s="3"/>
      <c r="M72" s="3"/>
      <c r="N72" s="3"/>
      <c r="O72" s="4"/>
      <c r="P72" s="31">
        <f t="shared" si="22"/>
        <v>0</v>
      </c>
      <c r="Q72" s="2"/>
      <c r="R72" s="3"/>
      <c r="S72" s="3"/>
      <c r="T72" s="3"/>
      <c r="U72" s="3"/>
      <c r="V72" s="3"/>
      <c r="W72" s="3"/>
      <c r="X72" s="3"/>
      <c r="Y72" s="3"/>
      <c r="Z72" s="4"/>
      <c r="AA72" s="31">
        <f t="shared" si="23"/>
        <v>0</v>
      </c>
      <c r="AB72" s="2"/>
      <c r="AC72" s="3"/>
      <c r="AD72" s="3"/>
      <c r="AE72" s="3"/>
      <c r="AF72" s="3"/>
      <c r="AG72" s="3"/>
      <c r="AH72" s="3"/>
      <c r="AI72" s="3"/>
      <c r="AJ72" s="3"/>
      <c r="AK72" s="4"/>
      <c r="AL72" s="31">
        <f t="shared" si="24"/>
        <v>0</v>
      </c>
      <c r="AM72" s="2"/>
      <c r="AN72" s="3"/>
      <c r="AO72" s="3"/>
      <c r="AP72" s="3"/>
      <c r="AQ72" s="3"/>
      <c r="AR72" s="3"/>
      <c r="AS72" s="3"/>
      <c r="AT72" s="3"/>
      <c r="AU72" s="3"/>
      <c r="AV72" s="4"/>
      <c r="AW72" s="31">
        <f t="shared" si="25"/>
        <v>0</v>
      </c>
      <c r="AX72" s="2"/>
      <c r="AY72" s="3"/>
      <c r="AZ72" s="3"/>
      <c r="BA72" s="3"/>
      <c r="BB72" s="3"/>
      <c r="BC72" s="3"/>
      <c r="BD72" s="3"/>
      <c r="BE72" s="3"/>
      <c r="BF72" s="3"/>
      <c r="BG72" s="4"/>
      <c r="BH72" s="31">
        <f t="shared" si="26"/>
        <v>0</v>
      </c>
      <c r="BI72" s="2"/>
      <c r="BJ72" s="43">
        <f t="shared" si="27"/>
        <v>0</v>
      </c>
      <c r="BK72" s="41">
        <f t="shared" si="28"/>
        <v>1</v>
      </c>
      <c r="BL72" s="38">
        <f t="shared" si="29"/>
        <v>0</v>
      </c>
    </row>
    <row r="73" spans="1:64" ht="16.2" thickBot="1">
      <c r="A73" s="24">
        <v>72</v>
      </c>
      <c r="B73" s="25"/>
      <c r="C73" s="56"/>
      <c r="D73" s="51">
        <f t="shared" si="20"/>
        <v>0</v>
      </c>
      <c r="E73" s="46">
        <f t="shared" si="21"/>
        <v>1</v>
      </c>
      <c r="F73" s="2"/>
      <c r="G73" s="3"/>
      <c r="H73" s="3"/>
      <c r="I73" s="3"/>
      <c r="J73" s="3"/>
      <c r="K73" s="3"/>
      <c r="L73" s="3"/>
      <c r="M73" s="3"/>
      <c r="N73" s="3"/>
      <c r="O73" s="4"/>
      <c r="P73" s="31">
        <f t="shared" si="22"/>
        <v>0</v>
      </c>
      <c r="Q73" s="2"/>
      <c r="R73" s="3"/>
      <c r="S73" s="3"/>
      <c r="T73" s="3"/>
      <c r="U73" s="3"/>
      <c r="V73" s="3"/>
      <c r="W73" s="3"/>
      <c r="X73" s="3"/>
      <c r="Y73" s="3"/>
      <c r="Z73" s="4"/>
      <c r="AA73" s="31">
        <f t="shared" si="23"/>
        <v>0</v>
      </c>
      <c r="AB73" s="2"/>
      <c r="AC73" s="3"/>
      <c r="AD73" s="3"/>
      <c r="AE73" s="3"/>
      <c r="AF73" s="3"/>
      <c r="AG73" s="3"/>
      <c r="AH73" s="3"/>
      <c r="AI73" s="3"/>
      <c r="AJ73" s="3"/>
      <c r="AK73" s="4"/>
      <c r="AL73" s="31">
        <f t="shared" si="24"/>
        <v>0</v>
      </c>
      <c r="AM73" s="2"/>
      <c r="AN73" s="3"/>
      <c r="AO73" s="3"/>
      <c r="AP73" s="3"/>
      <c r="AQ73" s="3"/>
      <c r="AR73" s="3"/>
      <c r="AS73" s="3"/>
      <c r="AT73" s="3"/>
      <c r="AU73" s="3"/>
      <c r="AV73" s="4"/>
      <c r="AW73" s="31">
        <f t="shared" si="25"/>
        <v>0</v>
      </c>
      <c r="AX73" s="2"/>
      <c r="AY73" s="3"/>
      <c r="AZ73" s="3"/>
      <c r="BA73" s="3"/>
      <c r="BB73" s="3"/>
      <c r="BC73" s="3"/>
      <c r="BD73" s="3"/>
      <c r="BE73" s="3"/>
      <c r="BF73" s="3"/>
      <c r="BG73" s="4"/>
      <c r="BH73" s="31">
        <f t="shared" si="26"/>
        <v>0</v>
      </c>
      <c r="BI73" s="2"/>
      <c r="BJ73" s="43">
        <f t="shared" si="27"/>
        <v>0</v>
      </c>
      <c r="BK73" s="41">
        <f t="shared" si="28"/>
        <v>1</v>
      </c>
      <c r="BL73" s="38">
        <f t="shared" si="29"/>
        <v>0</v>
      </c>
    </row>
    <row r="74" spans="1:64" ht="16.2" thickBot="1">
      <c r="A74" s="24">
        <v>73</v>
      </c>
      <c r="B74" s="25"/>
      <c r="C74" s="56"/>
      <c r="D74" s="51">
        <f t="shared" si="20"/>
        <v>0</v>
      </c>
      <c r="E74" s="46">
        <f t="shared" si="21"/>
        <v>1</v>
      </c>
      <c r="F74" s="2"/>
      <c r="G74" s="3"/>
      <c r="H74" s="3"/>
      <c r="I74" s="3"/>
      <c r="J74" s="3"/>
      <c r="K74" s="3"/>
      <c r="L74" s="3"/>
      <c r="M74" s="3"/>
      <c r="N74" s="3"/>
      <c r="O74" s="4"/>
      <c r="P74" s="31">
        <f t="shared" si="22"/>
        <v>0</v>
      </c>
      <c r="Q74" s="2"/>
      <c r="R74" s="3"/>
      <c r="S74" s="3"/>
      <c r="T74" s="3"/>
      <c r="U74" s="3"/>
      <c r="V74" s="3"/>
      <c r="W74" s="3"/>
      <c r="X74" s="3"/>
      <c r="Y74" s="3"/>
      <c r="Z74" s="4"/>
      <c r="AA74" s="31">
        <f t="shared" si="23"/>
        <v>0</v>
      </c>
      <c r="AB74" s="2"/>
      <c r="AC74" s="3"/>
      <c r="AD74" s="3"/>
      <c r="AE74" s="3"/>
      <c r="AF74" s="3"/>
      <c r="AG74" s="3"/>
      <c r="AH74" s="3"/>
      <c r="AI74" s="3"/>
      <c r="AJ74" s="3"/>
      <c r="AK74" s="4"/>
      <c r="AL74" s="31">
        <f t="shared" si="24"/>
        <v>0</v>
      </c>
      <c r="AM74" s="2"/>
      <c r="AN74" s="3"/>
      <c r="AO74" s="3"/>
      <c r="AP74" s="3"/>
      <c r="AQ74" s="3"/>
      <c r="AR74" s="3"/>
      <c r="AS74" s="3"/>
      <c r="AT74" s="3"/>
      <c r="AU74" s="3"/>
      <c r="AV74" s="4"/>
      <c r="AW74" s="31">
        <f t="shared" si="25"/>
        <v>0</v>
      </c>
      <c r="AX74" s="2"/>
      <c r="AY74" s="3"/>
      <c r="AZ74" s="3"/>
      <c r="BA74" s="3"/>
      <c r="BB74" s="3"/>
      <c r="BC74" s="3"/>
      <c r="BD74" s="3"/>
      <c r="BE74" s="3"/>
      <c r="BF74" s="3"/>
      <c r="BG74" s="4"/>
      <c r="BH74" s="31">
        <f t="shared" si="26"/>
        <v>0</v>
      </c>
      <c r="BI74" s="2"/>
      <c r="BJ74" s="43">
        <f t="shared" si="27"/>
        <v>0</v>
      </c>
      <c r="BK74" s="41">
        <f t="shared" si="28"/>
        <v>1</v>
      </c>
      <c r="BL74" s="38">
        <f t="shared" si="29"/>
        <v>0</v>
      </c>
    </row>
    <row r="75" spans="1:64" ht="16.2" thickBot="1">
      <c r="A75" s="24">
        <v>74</v>
      </c>
      <c r="B75" s="25"/>
      <c r="C75" s="56"/>
      <c r="D75" s="51">
        <f t="shared" si="20"/>
        <v>0</v>
      </c>
      <c r="E75" s="46">
        <f t="shared" si="21"/>
        <v>1</v>
      </c>
      <c r="F75" s="5"/>
      <c r="G75" s="6"/>
      <c r="H75" s="6"/>
      <c r="I75" s="3"/>
      <c r="J75" s="6"/>
      <c r="K75" s="6"/>
      <c r="L75" s="6"/>
      <c r="M75" s="6"/>
      <c r="N75" s="6"/>
      <c r="O75" s="7"/>
      <c r="P75" s="31">
        <f t="shared" si="22"/>
        <v>0</v>
      </c>
      <c r="Q75" s="5"/>
      <c r="R75" s="6"/>
      <c r="S75" s="6"/>
      <c r="T75" s="6"/>
      <c r="U75" s="6"/>
      <c r="V75" s="6"/>
      <c r="W75" s="6"/>
      <c r="X75" s="6"/>
      <c r="Y75" s="6"/>
      <c r="Z75" s="7"/>
      <c r="AA75" s="31">
        <f t="shared" si="23"/>
        <v>0</v>
      </c>
      <c r="AB75" s="5"/>
      <c r="AC75" s="6"/>
      <c r="AD75" s="6"/>
      <c r="AE75" s="6"/>
      <c r="AF75" s="6"/>
      <c r="AG75" s="6"/>
      <c r="AH75" s="6"/>
      <c r="AI75" s="6"/>
      <c r="AJ75" s="6"/>
      <c r="AK75" s="7"/>
      <c r="AL75" s="31">
        <f t="shared" si="24"/>
        <v>0</v>
      </c>
      <c r="AM75" s="5"/>
      <c r="AN75" s="6"/>
      <c r="AO75" s="6"/>
      <c r="AP75" s="6"/>
      <c r="AQ75" s="6"/>
      <c r="AR75" s="6"/>
      <c r="AS75" s="6"/>
      <c r="AT75" s="6"/>
      <c r="AU75" s="6"/>
      <c r="AV75" s="7"/>
      <c r="AW75" s="31">
        <f t="shared" si="25"/>
        <v>0</v>
      </c>
      <c r="AX75" s="5"/>
      <c r="AY75" s="6"/>
      <c r="AZ75" s="6"/>
      <c r="BA75" s="6"/>
      <c r="BB75" s="6"/>
      <c r="BC75" s="6"/>
      <c r="BD75" s="6"/>
      <c r="BE75" s="6"/>
      <c r="BF75" s="6"/>
      <c r="BG75" s="7"/>
      <c r="BH75" s="31">
        <f t="shared" si="26"/>
        <v>0</v>
      </c>
      <c r="BI75" s="5"/>
      <c r="BJ75" s="43">
        <f t="shared" si="27"/>
        <v>0</v>
      </c>
      <c r="BK75" s="41">
        <f t="shared" si="28"/>
        <v>1</v>
      </c>
      <c r="BL75" s="38">
        <f t="shared" si="29"/>
        <v>0</v>
      </c>
    </row>
    <row r="76" spans="1:64" ht="16.2" thickBot="1">
      <c r="A76" s="24">
        <v>75</v>
      </c>
      <c r="B76" s="25"/>
      <c r="C76" s="56"/>
      <c r="D76" s="51">
        <f t="shared" si="20"/>
        <v>0</v>
      </c>
      <c r="E76" s="46">
        <f t="shared" si="21"/>
        <v>1</v>
      </c>
      <c r="F76" s="2"/>
      <c r="G76" s="3"/>
      <c r="H76" s="3"/>
      <c r="I76" s="6"/>
      <c r="J76" s="3"/>
      <c r="K76" s="3"/>
      <c r="L76" s="3"/>
      <c r="M76" s="3"/>
      <c r="N76" s="3"/>
      <c r="O76" s="4"/>
      <c r="P76" s="31">
        <f t="shared" si="22"/>
        <v>0</v>
      </c>
      <c r="Q76" s="2"/>
      <c r="R76" s="3"/>
      <c r="S76" s="3"/>
      <c r="T76" s="3"/>
      <c r="U76" s="3"/>
      <c r="V76" s="3"/>
      <c r="W76" s="3"/>
      <c r="X76" s="3"/>
      <c r="Y76" s="3"/>
      <c r="Z76" s="4"/>
      <c r="AA76" s="31">
        <f t="shared" si="23"/>
        <v>0</v>
      </c>
      <c r="AB76" s="2"/>
      <c r="AC76" s="3"/>
      <c r="AD76" s="3"/>
      <c r="AE76" s="3"/>
      <c r="AF76" s="3"/>
      <c r="AG76" s="3"/>
      <c r="AH76" s="3"/>
      <c r="AI76" s="3"/>
      <c r="AJ76" s="3"/>
      <c r="AK76" s="4"/>
      <c r="AL76" s="31">
        <f t="shared" si="24"/>
        <v>0</v>
      </c>
      <c r="AM76" s="2"/>
      <c r="AN76" s="3"/>
      <c r="AO76" s="3"/>
      <c r="AP76" s="3"/>
      <c r="AQ76" s="3"/>
      <c r="AR76" s="3"/>
      <c r="AS76" s="3"/>
      <c r="AT76" s="3"/>
      <c r="AU76" s="3"/>
      <c r="AV76" s="4"/>
      <c r="AW76" s="31">
        <f t="shared" si="25"/>
        <v>0</v>
      </c>
      <c r="AX76" s="2"/>
      <c r="AY76" s="3"/>
      <c r="AZ76" s="3"/>
      <c r="BA76" s="3"/>
      <c r="BB76" s="3"/>
      <c r="BC76" s="3"/>
      <c r="BD76" s="3"/>
      <c r="BE76" s="3"/>
      <c r="BF76" s="3"/>
      <c r="BG76" s="4"/>
      <c r="BH76" s="31">
        <f t="shared" si="26"/>
        <v>0</v>
      </c>
      <c r="BI76" s="2"/>
      <c r="BJ76" s="43">
        <f t="shared" si="27"/>
        <v>0</v>
      </c>
      <c r="BK76" s="41">
        <f t="shared" si="28"/>
        <v>1</v>
      </c>
      <c r="BL76" s="38">
        <f t="shared" si="29"/>
        <v>0</v>
      </c>
    </row>
    <row r="77" spans="1:64" ht="16.2" thickBot="1">
      <c r="A77" s="24">
        <v>76</v>
      </c>
      <c r="B77" s="25"/>
      <c r="C77" s="56"/>
      <c r="D77" s="51">
        <f t="shared" si="20"/>
        <v>0</v>
      </c>
      <c r="E77" s="46">
        <f t="shared" si="21"/>
        <v>1</v>
      </c>
      <c r="F77" s="2"/>
      <c r="G77" s="3"/>
      <c r="H77" s="3"/>
      <c r="I77" s="3"/>
      <c r="J77" s="3"/>
      <c r="K77" s="3"/>
      <c r="L77" s="3"/>
      <c r="M77" s="3"/>
      <c r="N77" s="3"/>
      <c r="O77" s="4"/>
      <c r="P77" s="31">
        <f t="shared" si="22"/>
        <v>0</v>
      </c>
      <c r="Q77" s="2"/>
      <c r="R77" s="3"/>
      <c r="S77" s="3"/>
      <c r="T77" s="3"/>
      <c r="U77" s="3"/>
      <c r="V77" s="3"/>
      <c r="W77" s="3"/>
      <c r="X77" s="3"/>
      <c r="Y77" s="3"/>
      <c r="Z77" s="4"/>
      <c r="AA77" s="31">
        <f t="shared" si="23"/>
        <v>0</v>
      </c>
      <c r="AB77" s="2"/>
      <c r="AC77" s="3"/>
      <c r="AD77" s="3"/>
      <c r="AE77" s="3"/>
      <c r="AF77" s="3"/>
      <c r="AG77" s="3"/>
      <c r="AH77" s="3"/>
      <c r="AI77" s="3"/>
      <c r="AJ77" s="3"/>
      <c r="AK77" s="4"/>
      <c r="AL77" s="31">
        <f t="shared" si="24"/>
        <v>0</v>
      </c>
      <c r="AM77" s="2"/>
      <c r="AN77" s="3"/>
      <c r="AO77" s="3"/>
      <c r="AP77" s="3"/>
      <c r="AQ77" s="3"/>
      <c r="AR77" s="3"/>
      <c r="AS77" s="3"/>
      <c r="AT77" s="3"/>
      <c r="AU77" s="3"/>
      <c r="AV77" s="4"/>
      <c r="AW77" s="31">
        <f t="shared" si="25"/>
        <v>0</v>
      </c>
      <c r="AX77" s="2"/>
      <c r="AY77" s="3"/>
      <c r="AZ77" s="3"/>
      <c r="BA77" s="3"/>
      <c r="BB77" s="3"/>
      <c r="BC77" s="3"/>
      <c r="BD77" s="3"/>
      <c r="BE77" s="3"/>
      <c r="BF77" s="3"/>
      <c r="BG77" s="4"/>
      <c r="BH77" s="31">
        <f t="shared" si="26"/>
        <v>0</v>
      </c>
      <c r="BI77" s="2"/>
      <c r="BJ77" s="43">
        <f t="shared" si="27"/>
        <v>0</v>
      </c>
      <c r="BK77" s="41">
        <f t="shared" si="28"/>
        <v>1</v>
      </c>
      <c r="BL77" s="38">
        <f t="shared" si="29"/>
        <v>0</v>
      </c>
    </row>
    <row r="78" spans="1:64" ht="16.2" thickBot="1">
      <c r="A78" s="24">
        <v>77</v>
      </c>
      <c r="B78" s="25"/>
      <c r="C78" s="56"/>
      <c r="D78" s="51">
        <f t="shared" si="20"/>
        <v>0</v>
      </c>
      <c r="E78" s="46">
        <f t="shared" si="21"/>
        <v>1</v>
      </c>
      <c r="F78" s="2"/>
      <c r="G78" s="3"/>
      <c r="H78" s="3"/>
      <c r="I78" s="3"/>
      <c r="J78" s="3"/>
      <c r="K78" s="3"/>
      <c r="L78" s="3"/>
      <c r="M78" s="3"/>
      <c r="N78" s="3"/>
      <c r="O78" s="4"/>
      <c r="P78" s="31">
        <f t="shared" si="22"/>
        <v>0</v>
      </c>
      <c r="Q78" s="2"/>
      <c r="R78" s="3"/>
      <c r="S78" s="3"/>
      <c r="T78" s="3"/>
      <c r="U78" s="3"/>
      <c r="V78" s="3"/>
      <c r="W78" s="3"/>
      <c r="X78" s="3"/>
      <c r="Y78" s="3"/>
      <c r="Z78" s="4"/>
      <c r="AA78" s="31">
        <f t="shared" si="23"/>
        <v>0</v>
      </c>
      <c r="AB78" s="2"/>
      <c r="AC78" s="3"/>
      <c r="AD78" s="3"/>
      <c r="AE78" s="3"/>
      <c r="AF78" s="3"/>
      <c r="AG78" s="3"/>
      <c r="AH78" s="3"/>
      <c r="AI78" s="3"/>
      <c r="AJ78" s="3"/>
      <c r="AK78" s="4"/>
      <c r="AL78" s="31">
        <f t="shared" si="24"/>
        <v>0</v>
      </c>
      <c r="AM78" s="2"/>
      <c r="AN78" s="3"/>
      <c r="AO78" s="3"/>
      <c r="AP78" s="3"/>
      <c r="AQ78" s="3"/>
      <c r="AR78" s="3"/>
      <c r="AS78" s="3"/>
      <c r="AT78" s="3"/>
      <c r="AU78" s="3"/>
      <c r="AV78" s="4"/>
      <c r="AW78" s="31">
        <f t="shared" si="25"/>
        <v>0</v>
      </c>
      <c r="AX78" s="2"/>
      <c r="AY78" s="3"/>
      <c r="AZ78" s="3"/>
      <c r="BA78" s="3"/>
      <c r="BB78" s="3"/>
      <c r="BC78" s="3"/>
      <c r="BD78" s="3"/>
      <c r="BE78" s="3"/>
      <c r="BF78" s="3"/>
      <c r="BG78" s="4"/>
      <c r="BH78" s="31">
        <f t="shared" si="26"/>
        <v>0</v>
      </c>
      <c r="BI78" s="2"/>
      <c r="BJ78" s="43">
        <f t="shared" si="27"/>
        <v>0</v>
      </c>
      <c r="BK78" s="41">
        <f t="shared" si="28"/>
        <v>1</v>
      </c>
      <c r="BL78" s="38">
        <f t="shared" si="29"/>
        <v>0</v>
      </c>
    </row>
    <row r="79" spans="1:64" ht="16.2" thickBot="1">
      <c r="A79" s="24">
        <v>78</v>
      </c>
      <c r="B79" s="25"/>
      <c r="C79" s="56"/>
      <c r="D79" s="51">
        <f t="shared" si="20"/>
        <v>0</v>
      </c>
      <c r="E79" s="46">
        <f t="shared" si="21"/>
        <v>1</v>
      </c>
      <c r="F79" s="2"/>
      <c r="G79" s="3"/>
      <c r="H79" s="3"/>
      <c r="I79" s="3"/>
      <c r="J79" s="3"/>
      <c r="K79" s="3"/>
      <c r="L79" s="3"/>
      <c r="M79" s="3"/>
      <c r="N79" s="3"/>
      <c r="O79" s="4"/>
      <c r="P79" s="31">
        <f t="shared" si="22"/>
        <v>0</v>
      </c>
      <c r="Q79" s="2"/>
      <c r="R79" s="3"/>
      <c r="S79" s="3"/>
      <c r="T79" s="3"/>
      <c r="U79" s="3"/>
      <c r="V79" s="3"/>
      <c r="W79" s="3"/>
      <c r="X79" s="3"/>
      <c r="Y79" s="3"/>
      <c r="Z79" s="4"/>
      <c r="AA79" s="31">
        <f t="shared" si="23"/>
        <v>0</v>
      </c>
      <c r="AB79" s="2"/>
      <c r="AC79" s="3"/>
      <c r="AD79" s="3"/>
      <c r="AE79" s="3"/>
      <c r="AF79" s="3"/>
      <c r="AG79" s="3"/>
      <c r="AH79" s="3"/>
      <c r="AI79" s="3"/>
      <c r="AJ79" s="3"/>
      <c r="AK79" s="4"/>
      <c r="AL79" s="31">
        <f t="shared" si="24"/>
        <v>0</v>
      </c>
      <c r="AM79" s="2"/>
      <c r="AN79" s="3"/>
      <c r="AO79" s="3"/>
      <c r="AP79" s="3"/>
      <c r="AQ79" s="3"/>
      <c r="AR79" s="3"/>
      <c r="AS79" s="3"/>
      <c r="AT79" s="3"/>
      <c r="AU79" s="3"/>
      <c r="AV79" s="4"/>
      <c r="AW79" s="31">
        <f t="shared" si="25"/>
        <v>0</v>
      </c>
      <c r="AX79" s="2"/>
      <c r="AY79" s="3"/>
      <c r="AZ79" s="3"/>
      <c r="BA79" s="3"/>
      <c r="BB79" s="3"/>
      <c r="BC79" s="3"/>
      <c r="BD79" s="3"/>
      <c r="BE79" s="3"/>
      <c r="BF79" s="3"/>
      <c r="BG79" s="4"/>
      <c r="BH79" s="31">
        <f t="shared" si="26"/>
        <v>0</v>
      </c>
      <c r="BI79" s="2"/>
      <c r="BJ79" s="43">
        <f t="shared" si="27"/>
        <v>0</v>
      </c>
      <c r="BK79" s="41">
        <f t="shared" si="28"/>
        <v>1</v>
      </c>
      <c r="BL79" s="38">
        <f t="shared" si="29"/>
        <v>0</v>
      </c>
    </row>
    <row r="80" spans="1:64" ht="16.2" thickBot="1">
      <c r="A80" s="24">
        <v>79</v>
      </c>
      <c r="B80" s="25"/>
      <c r="C80" s="56"/>
      <c r="D80" s="51">
        <f t="shared" si="20"/>
        <v>0</v>
      </c>
      <c r="E80" s="46">
        <f t="shared" si="21"/>
        <v>1</v>
      </c>
      <c r="F80" s="2"/>
      <c r="G80" s="3"/>
      <c r="H80" s="3"/>
      <c r="I80" s="3"/>
      <c r="J80" s="3"/>
      <c r="K80" s="3"/>
      <c r="L80" s="3"/>
      <c r="M80" s="3"/>
      <c r="N80" s="3"/>
      <c r="O80" s="4"/>
      <c r="P80" s="31">
        <f t="shared" si="22"/>
        <v>0</v>
      </c>
      <c r="Q80" s="2"/>
      <c r="R80" s="3"/>
      <c r="S80" s="3"/>
      <c r="T80" s="3"/>
      <c r="U80" s="3"/>
      <c r="V80" s="3"/>
      <c r="W80" s="3"/>
      <c r="X80" s="3"/>
      <c r="Y80" s="3"/>
      <c r="Z80" s="4"/>
      <c r="AA80" s="31">
        <f t="shared" si="23"/>
        <v>0</v>
      </c>
      <c r="AB80" s="2"/>
      <c r="AC80" s="3"/>
      <c r="AD80" s="3"/>
      <c r="AE80" s="3"/>
      <c r="AF80" s="3"/>
      <c r="AG80" s="3"/>
      <c r="AH80" s="3"/>
      <c r="AI80" s="3"/>
      <c r="AJ80" s="3"/>
      <c r="AK80" s="4"/>
      <c r="AL80" s="31">
        <f t="shared" si="24"/>
        <v>0</v>
      </c>
      <c r="AM80" s="2"/>
      <c r="AN80" s="3"/>
      <c r="AO80" s="3"/>
      <c r="AP80" s="3"/>
      <c r="AQ80" s="3"/>
      <c r="AR80" s="3"/>
      <c r="AS80" s="3"/>
      <c r="AT80" s="3"/>
      <c r="AU80" s="3"/>
      <c r="AV80" s="4"/>
      <c r="AW80" s="31">
        <f t="shared" si="25"/>
        <v>0</v>
      </c>
      <c r="AX80" s="2"/>
      <c r="AY80" s="3"/>
      <c r="AZ80" s="3"/>
      <c r="BA80" s="3"/>
      <c r="BB80" s="3"/>
      <c r="BC80" s="3"/>
      <c r="BD80" s="3"/>
      <c r="BE80" s="3"/>
      <c r="BF80" s="3"/>
      <c r="BG80" s="4"/>
      <c r="BH80" s="31">
        <f t="shared" si="26"/>
        <v>0</v>
      </c>
      <c r="BI80" s="2"/>
      <c r="BJ80" s="43">
        <f t="shared" si="27"/>
        <v>0</v>
      </c>
      <c r="BK80" s="41">
        <f t="shared" si="28"/>
        <v>1</v>
      </c>
      <c r="BL80" s="38">
        <f t="shared" si="29"/>
        <v>0</v>
      </c>
    </row>
    <row r="81" spans="1:64" ht="16.2" thickBot="1">
      <c r="A81" s="24">
        <v>80</v>
      </c>
      <c r="B81" s="25"/>
      <c r="C81" s="56"/>
      <c r="D81" s="51">
        <f t="shared" si="20"/>
        <v>0</v>
      </c>
      <c r="E81" s="46">
        <f t="shared" si="21"/>
        <v>1</v>
      </c>
      <c r="F81" s="2"/>
      <c r="G81" s="3"/>
      <c r="H81" s="3"/>
      <c r="I81" s="3"/>
      <c r="J81" s="3"/>
      <c r="K81" s="3"/>
      <c r="L81" s="3"/>
      <c r="M81" s="3"/>
      <c r="N81" s="3"/>
      <c r="O81" s="4"/>
      <c r="P81" s="31">
        <f t="shared" si="22"/>
        <v>0</v>
      </c>
      <c r="Q81" s="2"/>
      <c r="R81" s="3"/>
      <c r="S81" s="3"/>
      <c r="T81" s="3"/>
      <c r="U81" s="3"/>
      <c r="V81" s="3"/>
      <c r="W81" s="3"/>
      <c r="X81" s="3"/>
      <c r="Y81" s="3"/>
      <c r="Z81" s="4"/>
      <c r="AA81" s="31">
        <f t="shared" si="23"/>
        <v>0</v>
      </c>
      <c r="AB81" s="2"/>
      <c r="AC81" s="3"/>
      <c r="AD81" s="3"/>
      <c r="AE81" s="3"/>
      <c r="AF81" s="3"/>
      <c r="AG81" s="3"/>
      <c r="AH81" s="3"/>
      <c r="AI81" s="3"/>
      <c r="AJ81" s="3"/>
      <c r="AK81" s="4"/>
      <c r="AL81" s="31">
        <f t="shared" si="24"/>
        <v>0</v>
      </c>
      <c r="AM81" s="2"/>
      <c r="AN81" s="3"/>
      <c r="AO81" s="3"/>
      <c r="AP81" s="3"/>
      <c r="AQ81" s="3"/>
      <c r="AR81" s="3"/>
      <c r="AS81" s="3"/>
      <c r="AT81" s="3"/>
      <c r="AU81" s="3"/>
      <c r="AV81" s="4"/>
      <c r="AW81" s="31">
        <f t="shared" si="25"/>
        <v>0</v>
      </c>
      <c r="AX81" s="2"/>
      <c r="AY81" s="3"/>
      <c r="AZ81" s="3"/>
      <c r="BA81" s="3"/>
      <c r="BB81" s="3"/>
      <c r="BC81" s="3"/>
      <c r="BD81" s="3"/>
      <c r="BE81" s="3"/>
      <c r="BF81" s="3"/>
      <c r="BG81" s="4"/>
      <c r="BH81" s="31">
        <f t="shared" si="26"/>
        <v>0</v>
      </c>
      <c r="BI81" s="2"/>
      <c r="BJ81" s="43">
        <f t="shared" si="27"/>
        <v>0</v>
      </c>
      <c r="BK81" s="41">
        <f t="shared" si="28"/>
        <v>1</v>
      </c>
      <c r="BL81" s="38">
        <f t="shared" si="29"/>
        <v>0</v>
      </c>
    </row>
    <row r="82" spans="1:64" ht="16.2" thickBot="1">
      <c r="A82" s="24">
        <v>81</v>
      </c>
      <c r="B82" s="25"/>
      <c r="C82" s="56"/>
      <c r="D82" s="51">
        <f t="shared" si="20"/>
        <v>0</v>
      </c>
      <c r="E82" s="46">
        <f t="shared" si="21"/>
        <v>1</v>
      </c>
      <c r="F82" s="2"/>
      <c r="G82" s="3"/>
      <c r="H82" s="3"/>
      <c r="I82" s="3"/>
      <c r="J82" s="3"/>
      <c r="K82" s="3"/>
      <c r="L82" s="3"/>
      <c r="M82" s="3"/>
      <c r="N82" s="3"/>
      <c r="O82" s="4"/>
      <c r="P82" s="31">
        <f t="shared" si="22"/>
        <v>0</v>
      </c>
      <c r="Q82" s="2"/>
      <c r="R82" s="3"/>
      <c r="S82" s="3"/>
      <c r="T82" s="3"/>
      <c r="U82" s="3"/>
      <c r="V82" s="3"/>
      <c r="W82" s="3"/>
      <c r="X82" s="3"/>
      <c r="Y82" s="3"/>
      <c r="Z82" s="4"/>
      <c r="AA82" s="31">
        <f t="shared" si="23"/>
        <v>0</v>
      </c>
      <c r="AB82" s="2"/>
      <c r="AC82" s="3"/>
      <c r="AD82" s="3"/>
      <c r="AE82" s="3"/>
      <c r="AF82" s="3"/>
      <c r="AG82" s="3"/>
      <c r="AH82" s="3"/>
      <c r="AI82" s="3"/>
      <c r="AJ82" s="3"/>
      <c r="AK82" s="4"/>
      <c r="AL82" s="31">
        <f t="shared" si="24"/>
        <v>0</v>
      </c>
      <c r="AM82" s="2"/>
      <c r="AN82" s="3"/>
      <c r="AO82" s="3"/>
      <c r="AP82" s="3"/>
      <c r="AQ82" s="3"/>
      <c r="AR82" s="3"/>
      <c r="AS82" s="3"/>
      <c r="AT82" s="3"/>
      <c r="AU82" s="3"/>
      <c r="AV82" s="4"/>
      <c r="AW82" s="31">
        <f t="shared" si="25"/>
        <v>0</v>
      </c>
      <c r="AX82" s="2"/>
      <c r="AY82" s="3"/>
      <c r="AZ82" s="3"/>
      <c r="BA82" s="3"/>
      <c r="BB82" s="3"/>
      <c r="BC82" s="3"/>
      <c r="BD82" s="3"/>
      <c r="BE82" s="3"/>
      <c r="BF82" s="3"/>
      <c r="BG82" s="4"/>
      <c r="BH82" s="31">
        <f t="shared" si="26"/>
        <v>0</v>
      </c>
      <c r="BI82" s="2"/>
      <c r="BJ82" s="43">
        <f t="shared" si="27"/>
        <v>0</v>
      </c>
      <c r="BK82" s="41">
        <f t="shared" si="28"/>
        <v>1</v>
      </c>
      <c r="BL82" s="38">
        <f t="shared" si="29"/>
        <v>0</v>
      </c>
    </row>
    <row r="83" spans="1:64" ht="16.2" thickBot="1">
      <c r="A83" s="24">
        <v>82</v>
      </c>
      <c r="B83" s="25"/>
      <c r="C83" s="56"/>
      <c r="D83" s="51">
        <f t="shared" si="20"/>
        <v>0</v>
      </c>
      <c r="E83" s="46">
        <f t="shared" si="21"/>
        <v>1</v>
      </c>
      <c r="F83" s="2"/>
      <c r="G83" s="3"/>
      <c r="H83" s="3"/>
      <c r="I83" s="6"/>
      <c r="J83" s="3"/>
      <c r="K83" s="3"/>
      <c r="L83" s="3"/>
      <c r="M83" s="3"/>
      <c r="N83" s="3"/>
      <c r="O83" s="4"/>
      <c r="P83" s="31">
        <f t="shared" si="22"/>
        <v>0</v>
      </c>
      <c r="Q83" s="2"/>
      <c r="R83" s="3"/>
      <c r="S83" s="3"/>
      <c r="T83" s="3"/>
      <c r="U83" s="3"/>
      <c r="V83" s="3"/>
      <c r="W83" s="3"/>
      <c r="X83" s="3"/>
      <c r="Y83" s="3"/>
      <c r="Z83" s="4"/>
      <c r="AA83" s="31">
        <f t="shared" si="23"/>
        <v>0</v>
      </c>
      <c r="AB83" s="2"/>
      <c r="AC83" s="3"/>
      <c r="AD83" s="3"/>
      <c r="AE83" s="3"/>
      <c r="AF83" s="3"/>
      <c r="AG83" s="3"/>
      <c r="AH83" s="3"/>
      <c r="AI83" s="3"/>
      <c r="AJ83" s="3"/>
      <c r="AK83" s="4"/>
      <c r="AL83" s="31">
        <f t="shared" si="24"/>
        <v>0</v>
      </c>
      <c r="AM83" s="2"/>
      <c r="AN83" s="3"/>
      <c r="AO83" s="3"/>
      <c r="AP83" s="3"/>
      <c r="AQ83" s="3"/>
      <c r="AR83" s="3"/>
      <c r="AS83" s="3"/>
      <c r="AT83" s="3"/>
      <c r="AU83" s="3"/>
      <c r="AV83" s="4"/>
      <c r="AW83" s="31">
        <f t="shared" si="25"/>
        <v>0</v>
      </c>
      <c r="AX83" s="2"/>
      <c r="AY83" s="3"/>
      <c r="AZ83" s="3"/>
      <c r="BA83" s="3"/>
      <c r="BB83" s="3"/>
      <c r="BC83" s="3"/>
      <c r="BD83" s="3"/>
      <c r="BE83" s="3"/>
      <c r="BF83" s="3"/>
      <c r="BG83" s="4"/>
      <c r="BH83" s="31">
        <f t="shared" si="26"/>
        <v>0</v>
      </c>
      <c r="BI83" s="2"/>
      <c r="BJ83" s="43">
        <f t="shared" si="27"/>
        <v>0</v>
      </c>
      <c r="BK83" s="41">
        <f t="shared" si="28"/>
        <v>1</v>
      </c>
      <c r="BL83" s="38">
        <f t="shared" si="29"/>
        <v>0</v>
      </c>
    </row>
    <row r="84" spans="1:64" ht="16.2" thickBot="1">
      <c r="A84" s="24">
        <v>83</v>
      </c>
      <c r="B84" s="25"/>
      <c r="C84" s="56"/>
      <c r="D84" s="51">
        <f t="shared" si="20"/>
        <v>0</v>
      </c>
      <c r="E84" s="46">
        <f t="shared" si="21"/>
        <v>1</v>
      </c>
      <c r="F84" s="2"/>
      <c r="G84" s="3"/>
      <c r="H84" s="3"/>
      <c r="I84" s="3"/>
      <c r="J84" s="3"/>
      <c r="K84" s="3"/>
      <c r="L84" s="3"/>
      <c r="M84" s="3"/>
      <c r="N84" s="3"/>
      <c r="O84" s="4"/>
      <c r="P84" s="31">
        <f t="shared" si="22"/>
        <v>0</v>
      </c>
      <c r="Q84" s="2"/>
      <c r="R84" s="3"/>
      <c r="S84" s="3"/>
      <c r="T84" s="3"/>
      <c r="U84" s="3"/>
      <c r="V84" s="3"/>
      <c r="W84" s="3"/>
      <c r="X84" s="3"/>
      <c r="Y84" s="3"/>
      <c r="Z84" s="4"/>
      <c r="AA84" s="31">
        <f t="shared" si="23"/>
        <v>0</v>
      </c>
      <c r="AB84" s="2"/>
      <c r="AC84" s="3"/>
      <c r="AD84" s="3"/>
      <c r="AE84" s="3"/>
      <c r="AF84" s="3"/>
      <c r="AG84" s="3"/>
      <c r="AH84" s="3"/>
      <c r="AI84" s="3"/>
      <c r="AJ84" s="3"/>
      <c r="AK84" s="4"/>
      <c r="AL84" s="31">
        <f t="shared" si="24"/>
        <v>0</v>
      </c>
      <c r="AM84" s="2"/>
      <c r="AN84" s="3"/>
      <c r="AO84" s="3"/>
      <c r="AP84" s="3"/>
      <c r="AQ84" s="3"/>
      <c r="AR84" s="3"/>
      <c r="AS84" s="3"/>
      <c r="AT84" s="3"/>
      <c r="AU84" s="3"/>
      <c r="AV84" s="4"/>
      <c r="AW84" s="31">
        <f t="shared" si="25"/>
        <v>0</v>
      </c>
      <c r="AX84" s="2"/>
      <c r="AY84" s="3"/>
      <c r="AZ84" s="3"/>
      <c r="BA84" s="3"/>
      <c r="BB84" s="3"/>
      <c r="BC84" s="3"/>
      <c r="BD84" s="3"/>
      <c r="BE84" s="3"/>
      <c r="BF84" s="3"/>
      <c r="BG84" s="4"/>
      <c r="BH84" s="31">
        <f t="shared" si="26"/>
        <v>0</v>
      </c>
      <c r="BI84" s="2"/>
      <c r="BJ84" s="43">
        <f t="shared" si="27"/>
        <v>0</v>
      </c>
      <c r="BK84" s="41">
        <f t="shared" si="28"/>
        <v>1</v>
      </c>
      <c r="BL84" s="38">
        <f t="shared" si="29"/>
        <v>0</v>
      </c>
    </row>
    <row r="85" spans="1:64" ht="16.2" thickBot="1">
      <c r="A85" s="24">
        <v>84</v>
      </c>
      <c r="B85" s="25"/>
      <c r="C85" s="56"/>
      <c r="D85" s="51">
        <f t="shared" si="20"/>
        <v>0</v>
      </c>
      <c r="E85" s="46">
        <f t="shared" si="21"/>
        <v>1</v>
      </c>
      <c r="F85" s="2"/>
      <c r="G85" s="3"/>
      <c r="H85" s="3"/>
      <c r="I85" s="3"/>
      <c r="J85" s="3"/>
      <c r="K85" s="3"/>
      <c r="L85" s="3"/>
      <c r="M85" s="3"/>
      <c r="N85" s="3"/>
      <c r="O85" s="4"/>
      <c r="P85" s="31">
        <f t="shared" si="22"/>
        <v>0</v>
      </c>
      <c r="Q85" s="2"/>
      <c r="R85" s="3"/>
      <c r="S85" s="3"/>
      <c r="T85" s="3"/>
      <c r="U85" s="3"/>
      <c r="V85" s="3"/>
      <c r="W85" s="3"/>
      <c r="X85" s="3"/>
      <c r="Y85" s="3"/>
      <c r="Z85" s="4"/>
      <c r="AA85" s="31">
        <f t="shared" si="23"/>
        <v>0</v>
      </c>
      <c r="AB85" s="2"/>
      <c r="AC85" s="3"/>
      <c r="AD85" s="3"/>
      <c r="AE85" s="3"/>
      <c r="AF85" s="3"/>
      <c r="AG85" s="3"/>
      <c r="AH85" s="3"/>
      <c r="AI85" s="3"/>
      <c r="AJ85" s="3"/>
      <c r="AK85" s="4"/>
      <c r="AL85" s="31">
        <f t="shared" si="24"/>
        <v>0</v>
      </c>
      <c r="AM85" s="2"/>
      <c r="AN85" s="3"/>
      <c r="AO85" s="3"/>
      <c r="AP85" s="3"/>
      <c r="AQ85" s="3"/>
      <c r="AR85" s="3"/>
      <c r="AS85" s="3"/>
      <c r="AT85" s="3"/>
      <c r="AU85" s="3"/>
      <c r="AV85" s="4"/>
      <c r="AW85" s="31">
        <f t="shared" si="25"/>
        <v>0</v>
      </c>
      <c r="AX85" s="2"/>
      <c r="AY85" s="3"/>
      <c r="AZ85" s="3"/>
      <c r="BA85" s="3"/>
      <c r="BB85" s="3"/>
      <c r="BC85" s="3"/>
      <c r="BD85" s="3"/>
      <c r="BE85" s="3"/>
      <c r="BF85" s="3"/>
      <c r="BG85" s="4"/>
      <c r="BH85" s="31">
        <f t="shared" si="26"/>
        <v>0</v>
      </c>
      <c r="BI85" s="2"/>
      <c r="BJ85" s="43">
        <f t="shared" si="27"/>
        <v>0</v>
      </c>
      <c r="BK85" s="41">
        <f t="shared" si="28"/>
        <v>1</v>
      </c>
      <c r="BL85" s="38">
        <f t="shared" si="29"/>
        <v>0</v>
      </c>
    </row>
    <row r="86" spans="1:64" ht="16.2" thickBot="1">
      <c r="A86" s="24">
        <v>85</v>
      </c>
      <c r="B86" s="25"/>
      <c r="C86" s="56"/>
      <c r="D86" s="51">
        <f t="shared" si="20"/>
        <v>0</v>
      </c>
      <c r="E86" s="46">
        <f t="shared" si="21"/>
        <v>1</v>
      </c>
      <c r="F86" s="2"/>
      <c r="G86" s="3"/>
      <c r="H86" s="3"/>
      <c r="I86" s="3"/>
      <c r="J86" s="3"/>
      <c r="K86" s="3"/>
      <c r="L86" s="3"/>
      <c r="M86" s="3"/>
      <c r="N86" s="3"/>
      <c r="O86" s="4"/>
      <c r="P86" s="31">
        <f t="shared" si="22"/>
        <v>0</v>
      </c>
      <c r="Q86" s="2"/>
      <c r="R86" s="3"/>
      <c r="S86" s="3"/>
      <c r="T86" s="3"/>
      <c r="U86" s="3"/>
      <c r="V86" s="3"/>
      <c r="W86" s="3"/>
      <c r="X86" s="3"/>
      <c r="Y86" s="3"/>
      <c r="Z86" s="4"/>
      <c r="AA86" s="31">
        <f t="shared" si="23"/>
        <v>0</v>
      </c>
      <c r="AB86" s="2"/>
      <c r="AC86" s="3"/>
      <c r="AD86" s="3"/>
      <c r="AE86" s="3"/>
      <c r="AF86" s="3"/>
      <c r="AG86" s="3"/>
      <c r="AH86" s="3"/>
      <c r="AI86" s="3"/>
      <c r="AJ86" s="3"/>
      <c r="AK86" s="4"/>
      <c r="AL86" s="31">
        <f t="shared" si="24"/>
        <v>0</v>
      </c>
      <c r="AM86" s="2"/>
      <c r="AN86" s="3"/>
      <c r="AO86" s="3"/>
      <c r="AP86" s="3"/>
      <c r="AQ86" s="3"/>
      <c r="AR86" s="3"/>
      <c r="AS86" s="3"/>
      <c r="AT86" s="3"/>
      <c r="AU86" s="3"/>
      <c r="AV86" s="4"/>
      <c r="AW86" s="31">
        <f t="shared" si="25"/>
        <v>0</v>
      </c>
      <c r="AX86" s="2"/>
      <c r="AY86" s="3"/>
      <c r="AZ86" s="3"/>
      <c r="BA86" s="3"/>
      <c r="BB86" s="3"/>
      <c r="BC86" s="3"/>
      <c r="BD86" s="3"/>
      <c r="BE86" s="3"/>
      <c r="BF86" s="3"/>
      <c r="BG86" s="4"/>
      <c r="BH86" s="31">
        <f t="shared" si="26"/>
        <v>0</v>
      </c>
      <c r="BI86" s="2"/>
      <c r="BJ86" s="43">
        <f t="shared" si="27"/>
        <v>0</v>
      </c>
      <c r="BK86" s="41">
        <f t="shared" si="28"/>
        <v>1</v>
      </c>
      <c r="BL86" s="38">
        <f t="shared" si="29"/>
        <v>0</v>
      </c>
    </row>
    <row r="87" spans="1:64" ht="16.2" thickBot="1">
      <c r="A87" s="24">
        <v>86</v>
      </c>
      <c r="B87" s="25"/>
      <c r="C87" s="56"/>
      <c r="D87" s="51">
        <f t="shared" si="20"/>
        <v>0</v>
      </c>
      <c r="E87" s="46">
        <f t="shared" si="21"/>
        <v>1</v>
      </c>
      <c r="F87" s="2"/>
      <c r="G87" s="3"/>
      <c r="H87" s="3"/>
      <c r="I87" s="3"/>
      <c r="J87" s="3"/>
      <c r="K87" s="3"/>
      <c r="L87" s="3"/>
      <c r="M87" s="3"/>
      <c r="N87" s="3"/>
      <c r="O87" s="4"/>
      <c r="P87" s="31">
        <f t="shared" si="22"/>
        <v>0</v>
      </c>
      <c r="Q87" s="2"/>
      <c r="R87" s="3"/>
      <c r="S87" s="3"/>
      <c r="T87" s="3"/>
      <c r="U87" s="3"/>
      <c r="V87" s="3"/>
      <c r="W87" s="3"/>
      <c r="X87" s="3"/>
      <c r="Y87" s="3"/>
      <c r="Z87" s="4"/>
      <c r="AA87" s="31">
        <f t="shared" si="23"/>
        <v>0</v>
      </c>
      <c r="AB87" s="2"/>
      <c r="AC87" s="3"/>
      <c r="AD87" s="3"/>
      <c r="AE87" s="3"/>
      <c r="AF87" s="3"/>
      <c r="AG87" s="3"/>
      <c r="AH87" s="3"/>
      <c r="AI87" s="3"/>
      <c r="AJ87" s="3"/>
      <c r="AK87" s="4"/>
      <c r="AL87" s="31">
        <f t="shared" si="24"/>
        <v>0</v>
      </c>
      <c r="AM87" s="2"/>
      <c r="AN87" s="3"/>
      <c r="AO87" s="3"/>
      <c r="AP87" s="3"/>
      <c r="AQ87" s="3"/>
      <c r="AR87" s="3"/>
      <c r="AS87" s="3"/>
      <c r="AT87" s="3"/>
      <c r="AU87" s="3"/>
      <c r="AV87" s="4"/>
      <c r="AW87" s="31">
        <f t="shared" si="25"/>
        <v>0</v>
      </c>
      <c r="AX87" s="2"/>
      <c r="AY87" s="3"/>
      <c r="AZ87" s="3"/>
      <c r="BA87" s="3"/>
      <c r="BB87" s="3"/>
      <c r="BC87" s="3"/>
      <c r="BD87" s="3"/>
      <c r="BE87" s="3"/>
      <c r="BF87" s="3"/>
      <c r="BG87" s="4"/>
      <c r="BH87" s="31">
        <f t="shared" si="26"/>
        <v>0</v>
      </c>
      <c r="BI87" s="2"/>
      <c r="BJ87" s="43">
        <f t="shared" si="27"/>
        <v>0</v>
      </c>
      <c r="BK87" s="41">
        <f t="shared" si="28"/>
        <v>1</v>
      </c>
      <c r="BL87" s="38">
        <f t="shared" si="29"/>
        <v>0</v>
      </c>
    </row>
    <row r="88" spans="1:64" ht="16.2" thickBot="1">
      <c r="A88" s="24">
        <v>87</v>
      </c>
      <c r="B88" s="25"/>
      <c r="C88" s="56"/>
      <c r="D88" s="51">
        <f t="shared" si="20"/>
        <v>0</v>
      </c>
      <c r="E88" s="46">
        <f t="shared" si="21"/>
        <v>1</v>
      </c>
      <c r="F88" s="2"/>
      <c r="G88" s="3"/>
      <c r="H88" s="3"/>
      <c r="I88" s="3"/>
      <c r="J88" s="3"/>
      <c r="K88" s="3"/>
      <c r="L88" s="3"/>
      <c r="M88" s="3"/>
      <c r="N88" s="3"/>
      <c r="O88" s="4"/>
      <c r="P88" s="31">
        <f t="shared" si="22"/>
        <v>0</v>
      </c>
      <c r="Q88" s="2"/>
      <c r="R88" s="3"/>
      <c r="S88" s="3"/>
      <c r="T88" s="3"/>
      <c r="U88" s="3"/>
      <c r="V88" s="3"/>
      <c r="W88" s="3"/>
      <c r="X88" s="3"/>
      <c r="Y88" s="3"/>
      <c r="Z88" s="4"/>
      <c r="AA88" s="31">
        <f t="shared" si="23"/>
        <v>0</v>
      </c>
      <c r="AB88" s="2"/>
      <c r="AC88" s="3"/>
      <c r="AD88" s="3"/>
      <c r="AE88" s="3"/>
      <c r="AF88" s="3"/>
      <c r="AG88" s="3"/>
      <c r="AH88" s="3"/>
      <c r="AI88" s="3"/>
      <c r="AJ88" s="3"/>
      <c r="AK88" s="4"/>
      <c r="AL88" s="31">
        <f t="shared" si="24"/>
        <v>0</v>
      </c>
      <c r="AM88" s="2"/>
      <c r="AN88" s="3"/>
      <c r="AO88" s="3"/>
      <c r="AP88" s="3"/>
      <c r="AQ88" s="3"/>
      <c r="AR88" s="3"/>
      <c r="AS88" s="3"/>
      <c r="AT88" s="3"/>
      <c r="AU88" s="3"/>
      <c r="AV88" s="4"/>
      <c r="AW88" s="31">
        <f t="shared" si="25"/>
        <v>0</v>
      </c>
      <c r="AX88" s="2"/>
      <c r="AY88" s="3"/>
      <c r="AZ88" s="3"/>
      <c r="BA88" s="3"/>
      <c r="BB88" s="3"/>
      <c r="BC88" s="3"/>
      <c r="BD88" s="3"/>
      <c r="BE88" s="3"/>
      <c r="BF88" s="3"/>
      <c r="BG88" s="4"/>
      <c r="BH88" s="31">
        <f t="shared" si="26"/>
        <v>0</v>
      </c>
      <c r="BI88" s="2"/>
      <c r="BJ88" s="43">
        <f t="shared" si="27"/>
        <v>0</v>
      </c>
      <c r="BK88" s="41">
        <f t="shared" si="28"/>
        <v>1</v>
      </c>
      <c r="BL88" s="38">
        <f t="shared" si="29"/>
        <v>0</v>
      </c>
    </row>
    <row r="89" spans="1:64" ht="16.2" thickBot="1">
      <c r="A89" s="24">
        <v>88</v>
      </c>
      <c r="B89" s="25"/>
      <c r="C89" s="56"/>
      <c r="D89" s="51">
        <f t="shared" si="20"/>
        <v>0</v>
      </c>
      <c r="E89" s="46">
        <f t="shared" si="21"/>
        <v>1</v>
      </c>
      <c r="F89" s="2"/>
      <c r="G89" s="3"/>
      <c r="H89" s="3"/>
      <c r="I89" s="3"/>
      <c r="J89" s="3"/>
      <c r="K89" s="3"/>
      <c r="L89" s="3"/>
      <c r="M89" s="3"/>
      <c r="N89" s="3"/>
      <c r="O89" s="4"/>
      <c r="P89" s="31">
        <f t="shared" si="22"/>
        <v>0</v>
      </c>
      <c r="Q89" s="2"/>
      <c r="R89" s="3"/>
      <c r="S89" s="3"/>
      <c r="T89" s="3"/>
      <c r="U89" s="3"/>
      <c r="V89" s="3"/>
      <c r="W89" s="3"/>
      <c r="X89" s="3"/>
      <c r="Y89" s="3"/>
      <c r="Z89" s="4"/>
      <c r="AA89" s="31">
        <f t="shared" si="23"/>
        <v>0</v>
      </c>
      <c r="AB89" s="2"/>
      <c r="AC89" s="3"/>
      <c r="AD89" s="3"/>
      <c r="AE89" s="3"/>
      <c r="AF89" s="3"/>
      <c r="AG89" s="3"/>
      <c r="AH89" s="3"/>
      <c r="AI89" s="3"/>
      <c r="AJ89" s="3"/>
      <c r="AK89" s="4"/>
      <c r="AL89" s="31">
        <f t="shared" si="24"/>
        <v>0</v>
      </c>
      <c r="AM89" s="2"/>
      <c r="AN89" s="3"/>
      <c r="AO89" s="3"/>
      <c r="AP89" s="3"/>
      <c r="AQ89" s="3"/>
      <c r="AR89" s="3"/>
      <c r="AS89" s="3"/>
      <c r="AT89" s="3"/>
      <c r="AU89" s="3"/>
      <c r="AV89" s="4"/>
      <c r="AW89" s="31">
        <f t="shared" si="25"/>
        <v>0</v>
      </c>
      <c r="AX89" s="2"/>
      <c r="AY89" s="3"/>
      <c r="AZ89" s="3"/>
      <c r="BA89" s="3"/>
      <c r="BB89" s="3"/>
      <c r="BC89" s="3"/>
      <c r="BD89" s="3"/>
      <c r="BE89" s="3"/>
      <c r="BF89" s="3"/>
      <c r="BG89" s="4"/>
      <c r="BH89" s="31">
        <f t="shared" si="26"/>
        <v>0</v>
      </c>
      <c r="BI89" s="2"/>
      <c r="BJ89" s="43">
        <f t="shared" si="27"/>
        <v>0</v>
      </c>
      <c r="BK89" s="41">
        <f t="shared" si="28"/>
        <v>1</v>
      </c>
      <c r="BL89" s="38">
        <f t="shared" si="29"/>
        <v>0</v>
      </c>
    </row>
    <row r="90" spans="1:64" ht="16.2" thickBot="1">
      <c r="A90" s="24">
        <v>89</v>
      </c>
      <c r="B90" s="25"/>
      <c r="C90" s="56"/>
      <c r="D90" s="51">
        <f t="shared" si="20"/>
        <v>0</v>
      </c>
      <c r="E90" s="46">
        <f t="shared" si="21"/>
        <v>1</v>
      </c>
      <c r="F90" s="2"/>
      <c r="G90" s="3"/>
      <c r="H90" s="3"/>
      <c r="I90" s="6"/>
      <c r="J90" s="3"/>
      <c r="K90" s="3"/>
      <c r="L90" s="3"/>
      <c r="M90" s="3"/>
      <c r="N90" s="3"/>
      <c r="O90" s="4"/>
      <c r="P90" s="31">
        <f t="shared" si="22"/>
        <v>0</v>
      </c>
      <c r="Q90" s="2"/>
      <c r="R90" s="3"/>
      <c r="S90" s="3"/>
      <c r="T90" s="3"/>
      <c r="U90" s="3"/>
      <c r="V90" s="3"/>
      <c r="W90" s="3"/>
      <c r="X90" s="3"/>
      <c r="Y90" s="3"/>
      <c r="Z90" s="4"/>
      <c r="AA90" s="31">
        <f t="shared" si="23"/>
        <v>0</v>
      </c>
      <c r="AB90" s="2"/>
      <c r="AC90" s="3"/>
      <c r="AD90" s="3"/>
      <c r="AE90" s="3"/>
      <c r="AF90" s="3"/>
      <c r="AG90" s="3"/>
      <c r="AH90" s="3"/>
      <c r="AI90" s="3"/>
      <c r="AJ90" s="3"/>
      <c r="AK90" s="4"/>
      <c r="AL90" s="31">
        <f t="shared" si="24"/>
        <v>0</v>
      </c>
      <c r="AM90" s="2"/>
      <c r="AN90" s="3"/>
      <c r="AO90" s="3"/>
      <c r="AP90" s="3"/>
      <c r="AQ90" s="3"/>
      <c r="AR90" s="3"/>
      <c r="AS90" s="3"/>
      <c r="AT90" s="3"/>
      <c r="AU90" s="3"/>
      <c r="AV90" s="4"/>
      <c r="AW90" s="31">
        <f t="shared" si="25"/>
        <v>0</v>
      </c>
      <c r="AX90" s="2"/>
      <c r="AY90" s="3"/>
      <c r="AZ90" s="3"/>
      <c r="BA90" s="3"/>
      <c r="BB90" s="3"/>
      <c r="BC90" s="3"/>
      <c r="BD90" s="3"/>
      <c r="BE90" s="3"/>
      <c r="BF90" s="3"/>
      <c r="BG90" s="4"/>
      <c r="BH90" s="31">
        <f t="shared" si="26"/>
        <v>0</v>
      </c>
      <c r="BI90" s="2"/>
      <c r="BJ90" s="43">
        <f t="shared" si="27"/>
        <v>0</v>
      </c>
      <c r="BK90" s="41">
        <f t="shared" si="28"/>
        <v>1</v>
      </c>
      <c r="BL90" s="38">
        <f t="shared" si="29"/>
        <v>0</v>
      </c>
    </row>
    <row r="91" spans="1:64" ht="16.2" thickBot="1">
      <c r="A91" s="24">
        <v>90</v>
      </c>
      <c r="B91" s="25"/>
      <c r="C91" s="56"/>
      <c r="D91" s="51">
        <f t="shared" si="20"/>
        <v>0</v>
      </c>
      <c r="E91" s="46">
        <f t="shared" si="21"/>
        <v>1</v>
      </c>
      <c r="F91" s="2"/>
      <c r="G91" s="3"/>
      <c r="H91" s="3"/>
      <c r="I91" s="3"/>
      <c r="J91" s="3"/>
      <c r="K91" s="3"/>
      <c r="L91" s="3"/>
      <c r="M91" s="3"/>
      <c r="N91" s="3"/>
      <c r="O91" s="4"/>
      <c r="P91" s="31">
        <f t="shared" si="22"/>
        <v>0</v>
      </c>
      <c r="Q91" s="2"/>
      <c r="R91" s="3"/>
      <c r="S91" s="3"/>
      <c r="T91" s="3"/>
      <c r="U91" s="3"/>
      <c r="V91" s="3"/>
      <c r="W91" s="3"/>
      <c r="X91" s="3"/>
      <c r="Y91" s="3"/>
      <c r="Z91" s="4"/>
      <c r="AA91" s="31">
        <f t="shared" si="23"/>
        <v>0</v>
      </c>
      <c r="AB91" s="2"/>
      <c r="AC91" s="3"/>
      <c r="AD91" s="3"/>
      <c r="AE91" s="3"/>
      <c r="AF91" s="3"/>
      <c r="AG91" s="3"/>
      <c r="AH91" s="3"/>
      <c r="AI91" s="3"/>
      <c r="AJ91" s="3"/>
      <c r="AK91" s="4"/>
      <c r="AL91" s="31">
        <f t="shared" si="24"/>
        <v>0</v>
      </c>
      <c r="AM91" s="2"/>
      <c r="AN91" s="3"/>
      <c r="AO91" s="3"/>
      <c r="AP91" s="3"/>
      <c r="AQ91" s="3"/>
      <c r="AR91" s="3"/>
      <c r="AS91" s="3"/>
      <c r="AT91" s="3"/>
      <c r="AU91" s="3"/>
      <c r="AV91" s="4"/>
      <c r="AW91" s="31">
        <f t="shared" si="25"/>
        <v>0</v>
      </c>
      <c r="AX91" s="2"/>
      <c r="AY91" s="3"/>
      <c r="AZ91" s="3"/>
      <c r="BA91" s="3"/>
      <c r="BB91" s="3"/>
      <c r="BC91" s="3"/>
      <c r="BD91" s="3"/>
      <c r="BE91" s="3"/>
      <c r="BF91" s="3"/>
      <c r="BG91" s="4"/>
      <c r="BH91" s="31">
        <f t="shared" si="26"/>
        <v>0</v>
      </c>
      <c r="BI91" s="2"/>
      <c r="BJ91" s="43">
        <f t="shared" si="27"/>
        <v>0</v>
      </c>
      <c r="BK91" s="41">
        <f t="shared" si="28"/>
        <v>1</v>
      </c>
      <c r="BL91" s="38">
        <f t="shared" si="29"/>
        <v>0</v>
      </c>
    </row>
    <row r="92" spans="1:64" ht="16.2" thickBot="1">
      <c r="A92" s="24">
        <v>91</v>
      </c>
      <c r="B92" s="25"/>
      <c r="C92" s="56"/>
      <c r="D92" s="51">
        <f t="shared" si="20"/>
        <v>0</v>
      </c>
      <c r="E92" s="46">
        <f t="shared" si="21"/>
        <v>1</v>
      </c>
      <c r="F92" s="2"/>
      <c r="G92" s="3"/>
      <c r="H92" s="3"/>
      <c r="I92" s="3"/>
      <c r="J92" s="3"/>
      <c r="K92" s="3"/>
      <c r="L92" s="3"/>
      <c r="M92" s="3"/>
      <c r="N92" s="3"/>
      <c r="O92" s="4"/>
      <c r="P92" s="31">
        <f t="shared" si="22"/>
        <v>0</v>
      </c>
      <c r="Q92" s="2"/>
      <c r="R92" s="3"/>
      <c r="S92" s="3"/>
      <c r="T92" s="3"/>
      <c r="U92" s="3"/>
      <c r="V92" s="3"/>
      <c r="W92" s="3"/>
      <c r="X92" s="3"/>
      <c r="Y92" s="3"/>
      <c r="Z92" s="4"/>
      <c r="AA92" s="31">
        <f t="shared" si="23"/>
        <v>0</v>
      </c>
      <c r="AB92" s="2"/>
      <c r="AC92" s="3"/>
      <c r="AD92" s="3"/>
      <c r="AE92" s="3"/>
      <c r="AF92" s="3"/>
      <c r="AG92" s="3"/>
      <c r="AH92" s="3"/>
      <c r="AI92" s="3"/>
      <c r="AJ92" s="3"/>
      <c r="AK92" s="4"/>
      <c r="AL92" s="31">
        <f t="shared" si="24"/>
        <v>0</v>
      </c>
      <c r="AM92" s="2"/>
      <c r="AN92" s="3"/>
      <c r="AO92" s="3"/>
      <c r="AP92" s="3"/>
      <c r="AQ92" s="3"/>
      <c r="AR92" s="3"/>
      <c r="AS92" s="3"/>
      <c r="AT92" s="3"/>
      <c r="AU92" s="3"/>
      <c r="AV92" s="4"/>
      <c r="AW92" s="31">
        <f t="shared" si="25"/>
        <v>0</v>
      </c>
      <c r="AX92" s="2"/>
      <c r="AY92" s="3"/>
      <c r="AZ92" s="3"/>
      <c r="BA92" s="3"/>
      <c r="BB92" s="3"/>
      <c r="BC92" s="3"/>
      <c r="BD92" s="3"/>
      <c r="BE92" s="3"/>
      <c r="BF92" s="3"/>
      <c r="BG92" s="4"/>
      <c r="BH92" s="31">
        <f t="shared" si="26"/>
        <v>0</v>
      </c>
      <c r="BI92" s="2"/>
      <c r="BJ92" s="43">
        <f t="shared" si="27"/>
        <v>0</v>
      </c>
      <c r="BK92" s="41">
        <f t="shared" si="28"/>
        <v>1</v>
      </c>
      <c r="BL92" s="38">
        <f t="shared" si="29"/>
        <v>0</v>
      </c>
    </row>
    <row r="93" spans="1:64" ht="16.2" thickBot="1">
      <c r="A93" s="24">
        <v>92</v>
      </c>
      <c r="B93" s="25"/>
      <c r="C93" s="56"/>
      <c r="D93" s="51">
        <f t="shared" si="20"/>
        <v>0</v>
      </c>
      <c r="E93" s="46">
        <f t="shared" si="21"/>
        <v>1</v>
      </c>
      <c r="F93" s="2"/>
      <c r="G93" s="3"/>
      <c r="H93" s="3"/>
      <c r="I93" s="3"/>
      <c r="J93" s="3"/>
      <c r="K93" s="3"/>
      <c r="L93" s="3"/>
      <c r="M93" s="3"/>
      <c r="N93" s="3"/>
      <c r="O93" s="4"/>
      <c r="P93" s="31">
        <f t="shared" si="22"/>
        <v>0</v>
      </c>
      <c r="Q93" s="2"/>
      <c r="R93" s="3"/>
      <c r="S93" s="3"/>
      <c r="T93" s="3"/>
      <c r="U93" s="3"/>
      <c r="V93" s="3"/>
      <c r="W93" s="3"/>
      <c r="X93" s="3"/>
      <c r="Y93" s="3"/>
      <c r="Z93" s="4"/>
      <c r="AA93" s="31">
        <f t="shared" si="23"/>
        <v>0</v>
      </c>
      <c r="AB93" s="2"/>
      <c r="AC93" s="3"/>
      <c r="AD93" s="3"/>
      <c r="AE93" s="3"/>
      <c r="AF93" s="3"/>
      <c r="AG93" s="3"/>
      <c r="AH93" s="3"/>
      <c r="AI93" s="3"/>
      <c r="AJ93" s="3"/>
      <c r="AK93" s="4"/>
      <c r="AL93" s="31">
        <f t="shared" si="24"/>
        <v>0</v>
      </c>
      <c r="AM93" s="2"/>
      <c r="AN93" s="3"/>
      <c r="AO93" s="3"/>
      <c r="AP93" s="3"/>
      <c r="AQ93" s="3"/>
      <c r="AR93" s="3"/>
      <c r="AS93" s="3"/>
      <c r="AT93" s="3"/>
      <c r="AU93" s="3"/>
      <c r="AV93" s="4"/>
      <c r="AW93" s="31">
        <f t="shared" si="25"/>
        <v>0</v>
      </c>
      <c r="AX93" s="2"/>
      <c r="AY93" s="3"/>
      <c r="AZ93" s="3"/>
      <c r="BA93" s="3"/>
      <c r="BB93" s="3"/>
      <c r="BC93" s="3"/>
      <c r="BD93" s="3"/>
      <c r="BE93" s="3"/>
      <c r="BF93" s="3"/>
      <c r="BG93" s="4"/>
      <c r="BH93" s="31">
        <f t="shared" si="26"/>
        <v>0</v>
      </c>
      <c r="BI93" s="2"/>
      <c r="BJ93" s="43">
        <f t="shared" si="27"/>
        <v>0</v>
      </c>
      <c r="BK93" s="41">
        <f t="shared" si="28"/>
        <v>1</v>
      </c>
      <c r="BL93" s="38">
        <f t="shared" si="29"/>
        <v>0</v>
      </c>
    </row>
    <row r="94" spans="1:64" ht="16.2" thickBot="1">
      <c r="A94" s="24">
        <v>93</v>
      </c>
      <c r="B94" s="25"/>
      <c r="C94" s="56"/>
      <c r="D94" s="51">
        <f t="shared" si="20"/>
        <v>0</v>
      </c>
      <c r="E94" s="46">
        <f t="shared" si="21"/>
        <v>1</v>
      </c>
      <c r="F94" s="2"/>
      <c r="G94" s="3"/>
      <c r="H94" s="3"/>
      <c r="I94" s="3"/>
      <c r="J94" s="3"/>
      <c r="K94" s="3"/>
      <c r="L94" s="3"/>
      <c r="M94" s="3"/>
      <c r="N94" s="3"/>
      <c r="O94" s="4"/>
      <c r="P94" s="31">
        <f t="shared" si="22"/>
        <v>0</v>
      </c>
      <c r="Q94" s="2"/>
      <c r="R94" s="3"/>
      <c r="S94" s="3"/>
      <c r="T94" s="3"/>
      <c r="U94" s="3"/>
      <c r="V94" s="3"/>
      <c r="W94" s="3"/>
      <c r="X94" s="3"/>
      <c r="Y94" s="3"/>
      <c r="Z94" s="4"/>
      <c r="AA94" s="31">
        <f t="shared" si="23"/>
        <v>0</v>
      </c>
      <c r="AB94" s="2"/>
      <c r="AC94" s="3"/>
      <c r="AD94" s="3"/>
      <c r="AE94" s="3"/>
      <c r="AF94" s="3"/>
      <c r="AG94" s="3"/>
      <c r="AH94" s="3"/>
      <c r="AI94" s="3"/>
      <c r="AJ94" s="3"/>
      <c r="AK94" s="4"/>
      <c r="AL94" s="31">
        <f t="shared" si="24"/>
        <v>0</v>
      </c>
      <c r="AM94" s="2"/>
      <c r="AN94" s="3"/>
      <c r="AO94" s="3"/>
      <c r="AP94" s="3"/>
      <c r="AQ94" s="3"/>
      <c r="AR94" s="3"/>
      <c r="AS94" s="3"/>
      <c r="AT94" s="3"/>
      <c r="AU94" s="3"/>
      <c r="AV94" s="4"/>
      <c r="AW94" s="31">
        <f t="shared" si="25"/>
        <v>0</v>
      </c>
      <c r="AX94" s="2"/>
      <c r="AY94" s="3"/>
      <c r="AZ94" s="3"/>
      <c r="BA94" s="3"/>
      <c r="BB94" s="3"/>
      <c r="BC94" s="3"/>
      <c r="BD94" s="3"/>
      <c r="BE94" s="3"/>
      <c r="BF94" s="3"/>
      <c r="BG94" s="4"/>
      <c r="BH94" s="31">
        <f t="shared" si="26"/>
        <v>0</v>
      </c>
      <c r="BI94" s="2"/>
      <c r="BJ94" s="43">
        <f t="shared" si="27"/>
        <v>0</v>
      </c>
      <c r="BK94" s="41">
        <f t="shared" si="28"/>
        <v>1</v>
      </c>
      <c r="BL94" s="38">
        <f t="shared" si="29"/>
        <v>0</v>
      </c>
    </row>
    <row r="95" spans="1:64" ht="16.2" thickBot="1">
      <c r="A95" s="24">
        <v>94</v>
      </c>
      <c r="B95" s="25"/>
      <c r="C95" s="56"/>
      <c r="D95" s="51">
        <f t="shared" si="20"/>
        <v>0</v>
      </c>
      <c r="E95" s="46">
        <f t="shared" si="21"/>
        <v>1</v>
      </c>
      <c r="F95" s="2"/>
      <c r="G95" s="3"/>
      <c r="H95" s="3"/>
      <c r="I95" s="3"/>
      <c r="J95" s="3"/>
      <c r="K95" s="3"/>
      <c r="L95" s="3"/>
      <c r="M95" s="3"/>
      <c r="N95" s="3"/>
      <c r="O95" s="4"/>
      <c r="P95" s="31">
        <f t="shared" si="22"/>
        <v>0</v>
      </c>
      <c r="Q95" s="2"/>
      <c r="R95" s="3"/>
      <c r="S95" s="3"/>
      <c r="T95" s="3"/>
      <c r="U95" s="3"/>
      <c r="V95" s="3"/>
      <c r="W95" s="3"/>
      <c r="X95" s="3"/>
      <c r="Y95" s="3"/>
      <c r="Z95" s="4"/>
      <c r="AA95" s="31">
        <f t="shared" si="23"/>
        <v>0</v>
      </c>
      <c r="AB95" s="2"/>
      <c r="AC95" s="3"/>
      <c r="AD95" s="3"/>
      <c r="AE95" s="3"/>
      <c r="AF95" s="3"/>
      <c r="AG95" s="3"/>
      <c r="AH95" s="3"/>
      <c r="AI95" s="3"/>
      <c r="AJ95" s="3"/>
      <c r="AK95" s="4"/>
      <c r="AL95" s="31">
        <f t="shared" si="24"/>
        <v>0</v>
      </c>
      <c r="AM95" s="2"/>
      <c r="AN95" s="3"/>
      <c r="AO95" s="3"/>
      <c r="AP95" s="3"/>
      <c r="AQ95" s="3"/>
      <c r="AR95" s="3"/>
      <c r="AS95" s="3"/>
      <c r="AT95" s="3"/>
      <c r="AU95" s="3"/>
      <c r="AV95" s="4"/>
      <c r="AW95" s="31">
        <f t="shared" si="25"/>
        <v>0</v>
      </c>
      <c r="AX95" s="2"/>
      <c r="AY95" s="3"/>
      <c r="AZ95" s="3"/>
      <c r="BA95" s="3"/>
      <c r="BB95" s="3"/>
      <c r="BC95" s="3"/>
      <c r="BD95" s="3"/>
      <c r="BE95" s="3"/>
      <c r="BF95" s="3"/>
      <c r="BG95" s="4"/>
      <c r="BH95" s="31">
        <f t="shared" si="26"/>
        <v>0</v>
      </c>
      <c r="BI95" s="2"/>
      <c r="BJ95" s="43">
        <f t="shared" si="27"/>
        <v>0</v>
      </c>
      <c r="BK95" s="41">
        <f t="shared" si="28"/>
        <v>1</v>
      </c>
      <c r="BL95" s="38">
        <f t="shared" si="29"/>
        <v>0</v>
      </c>
    </row>
    <row r="96" spans="1:64" ht="16.2" thickBot="1">
      <c r="A96" s="24">
        <v>95</v>
      </c>
      <c r="B96" s="25"/>
      <c r="C96" s="56"/>
      <c r="D96" s="51">
        <f t="shared" si="20"/>
        <v>0</v>
      </c>
      <c r="E96" s="46">
        <f t="shared" si="21"/>
        <v>1</v>
      </c>
      <c r="F96" s="2"/>
      <c r="G96" s="3"/>
      <c r="H96" s="3"/>
      <c r="I96" s="3"/>
      <c r="J96" s="3"/>
      <c r="K96" s="3"/>
      <c r="L96" s="3"/>
      <c r="M96" s="3"/>
      <c r="N96" s="3"/>
      <c r="O96" s="4"/>
      <c r="P96" s="31">
        <f t="shared" si="22"/>
        <v>0</v>
      </c>
      <c r="Q96" s="2"/>
      <c r="R96" s="3"/>
      <c r="S96" s="3"/>
      <c r="T96" s="3"/>
      <c r="U96" s="3"/>
      <c r="V96" s="3"/>
      <c r="W96" s="3"/>
      <c r="X96" s="3"/>
      <c r="Y96" s="3"/>
      <c r="Z96" s="4"/>
      <c r="AA96" s="31">
        <f t="shared" si="23"/>
        <v>0</v>
      </c>
      <c r="AB96" s="2"/>
      <c r="AC96" s="3"/>
      <c r="AD96" s="3"/>
      <c r="AE96" s="3"/>
      <c r="AF96" s="3"/>
      <c r="AG96" s="3"/>
      <c r="AH96" s="3"/>
      <c r="AI96" s="3"/>
      <c r="AJ96" s="3"/>
      <c r="AK96" s="4"/>
      <c r="AL96" s="31">
        <f t="shared" si="24"/>
        <v>0</v>
      </c>
      <c r="AM96" s="2"/>
      <c r="AN96" s="3"/>
      <c r="AO96" s="3"/>
      <c r="AP96" s="3"/>
      <c r="AQ96" s="3"/>
      <c r="AR96" s="3"/>
      <c r="AS96" s="3"/>
      <c r="AT96" s="3"/>
      <c r="AU96" s="3"/>
      <c r="AV96" s="4"/>
      <c r="AW96" s="31">
        <f t="shared" si="25"/>
        <v>0</v>
      </c>
      <c r="AX96" s="2"/>
      <c r="AY96" s="3"/>
      <c r="AZ96" s="3"/>
      <c r="BA96" s="3"/>
      <c r="BB96" s="3"/>
      <c r="BC96" s="3"/>
      <c r="BD96" s="3"/>
      <c r="BE96" s="3"/>
      <c r="BF96" s="3"/>
      <c r="BG96" s="4"/>
      <c r="BH96" s="31">
        <f t="shared" si="26"/>
        <v>0</v>
      </c>
      <c r="BI96" s="2"/>
      <c r="BJ96" s="43">
        <f t="shared" si="27"/>
        <v>0</v>
      </c>
      <c r="BK96" s="41">
        <f t="shared" si="28"/>
        <v>1</v>
      </c>
      <c r="BL96" s="38">
        <f t="shared" si="29"/>
        <v>0</v>
      </c>
    </row>
    <row r="97" spans="1:64" ht="16.2" thickBot="1">
      <c r="A97" s="24">
        <v>96</v>
      </c>
      <c r="B97" s="25"/>
      <c r="C97" s="56"/>
      <c r="D97" s="51">
        <f t="shared" si="20"/>
        <v>0</v>
      </c>
      <c r="E97" s="46">
        <f t="shared" si="21"/>
        <v>1</v>
      </c>
      <c r="F97" s="2"/>
      <c r="G97" s="3"/>
      <c r="H97" s="3"/>
      <c r="I97" s="6"/>
      <c r="J97" s="3"/>
      <c r="K97" s="3"/>
      <c r="L97" s="3"/>
      <c r="M97" s="3"/>
      <c r="N97" s="3"/>
      <c r="O97" s="4"/>
      <c r="P97" s="31">
        <f t="shared" si="22"/>
        <v>0</v>
      </c>
      <c r="Q97" s="2"/>
      <c r="R97" s="3"/>
      <c r="S97" s="3"/>
      <c r="T97" s="3"/>
      <c r="U97" s="3"/>
      <c r="V97" s="3"/>
      <c r="W97" s="3"/>
      <c r="X97" s="3"/>
      <c r="Y97" s="3"/>
      <c r="Z97" s="4"/>
      <c r="AA97" s="31">
        <f t="shared" si="23"/>
        <v>0</v>
      </c>
      <c r="AB97" s="2"/>
      <c r="AC97" s="3"/>
      <c r="AD97" s="3"/>
      <c r="AE97" s="3"/>
      <c r="AF97" s="3"/>
      <c r="AG97" s="3"/>
      <c r="AH97" s="3"/>
      <c r="AI97" s="3"/>
      <c r="AJ97" s="3"/>
      <c r="AK97" s="4"/>
      <c r="AL97" s="31">
        <f t="shared" si="24"/>
        <v>0</v>
      </c>
      <c r="AM97" s="2"/>
      <c r="AN97" s="3"/>
      <c r="AO97" s="3"/>
      <c r="AP97" s="3"/>
      <c r="AQ97" s="3"/>
      <c r="AR97" s="3"/>
      <c r="AS97" s="3"/>
      <c r="AT97" s="3"/>
      <c r="AU97" s="3"/>
      <c r="AV97" s="4"/>
      <c r="AW97" s="31">
        <f t="shared" si="25"/>
        <v>0</v>
      </c>
      <c r="AX97" s="2"/>
      <c r="AY97" s="3"/>
      <c r="AZ97" s="3"/>
      <c r="BA97" s="3"/>
      <c r="BB97" s="3"/>
      <c r="BC97" s="3"/>
      <c r="BD97" s="3"/>
      <c r="BE97" s="3"/>
      <c r="BF97" s="3"/>
      <c r="BG97" s="4"/>
      <c r="BH97" s="31">
        <f t="shared" si="26"/>
        <v>0</v>
      </c>
      <c r="BI97" s="2"/>
      <c r="BJ97" s="43">
        <f t="shared" si="27"/>
        <v>0</v>
      </c>
      <c r="BK97" s="41">
        <f t="shared" si="28"/>
        <v>1</v>
      </c>
      <c r="BL97" s="38">
        <f t="shared" si="29"/>
        <v>0</v>
      </c>
    </row>
    <row r="98" spans="1:64" ht="16.2" thickBot="1">
      <c r="A98" s="24">
        <v>97</v>
      </c>
      <c r="B98" s="25"/>
      <c r="C98" s="56"/>
      <c r="D98" s="51">
        <f t="shared" si="20"/>
        <v>0</v>
      </c>
      <c r="E98" s="46">
        <f t="shared" ref="E98:E101" si="30">RANK(D98,$BJ$2:$BJ$101)</f>
        <v>1</v>
      </c>
      <c r="F98" s="2"/>
      <c r="G98" s="3"/>
      <c r="H98" s="3"/>
      <c r="I98" s="3"/>
      <c r="J98" s="3"/>
      <c r="K98" s="3"/>
      <c r="L98" s="3"/>
      <c r="M98" s="3"/>
      <c r="N98" s="3"/>
      <c r="O98" s="4"/>
      <c r="P98" s="31">
        <f t="shared" ref="P98:P101" si="31">SUM(F98:O98)</f>
        <v>0</v>
      </c>
      <c r="Q98" s="2"/>
      <c r="R98" s="3"/>
      <c r="S98" s="3"/>
      <c r="T98" s="3"/>
      <c r="U98" s="3"/>
      <c r="V98" s="3"/>
      <c r="W98" s="3"/>
      <c r="X98" s="3"/>
      <c r="Y98" s="3"/>
      <c r="Z98" s="4"/>
      <c r="AA98" s="31">
        <f t="shared" ref="AA98:AA101" si="32">SUM(Q98:Z98)</f>
        <v>0</v>
      </c>
      <c r="AB98" s="2"/>
      <c r="AC98" s="3"/>
      <c r="AD98" s="3"/>
      <c r="AE98" s="3"/>
      <c r="AF98" s="3"/>
      <c r="AG98" s="3"/>
      <c r="AH98" s="3"/>
      <c r="AI98" s="3"/>
      <c r="AJ98" s="3"/>
      <c r="AK98" s="4"/>
      <c r="AL98" s="31">
        <f t="shared" ref="AL98:AL101" si="33">SUM(AB98:AK98)</f>
        <v>0</v>
      </c>
      <c r="AM98" s="2"/>
      <c r="AN98" s="3"/>
      <c r="AO98" s="3"/>
      <c r="AP98" s="3"/>
      <c r="AQ98" s="3"/>
      <c r="AR98" s="3"/>
      <c r="AS98" s="3"/>
      <c r="AT98" s="3"/>
      <c r="AU98" s="3"/>
      <c r="AV98" s="4"/>
      <c r="AW98" s="31">
        <f t="shared" ref="AW98:AW101" si="34">SUM(AM98:AV98)</f>
        <v>0</v>
      </c>
      <c r="AX98" s="2"/>
      <c r="AY98" s="3"/>
      <c r="AZ98" s="3"/>
      <c r="BA98" s="3"/>
      <c r="BB98" s="3"/>
      <c r="BC98" s="3"/>
      <c r="BD98" s="3"/>
      <c r="BE98" s="3"/>
      <c r="BF98" s="3"/>
      <c r="BG98" s="4"/>
      <c r="BH98" s="31">
        <f t="shared" ref="BH98:BH101" si="35">SUM(AX98:BG98)</f>
        <v>0</v>
      </c>
      <c r="BI98" s="2"/>
      <c r="BJ98" s="43">
        <f t="shared" ref="BJ98:BJ103" si="36">P98+AA98+AL98+AW98+BH98</f>
        <v>0</v>
      </c>
      <c r="BK98" s="41">
        <f t="shared" ref="BK98:BK101" si="37">RANK(BJ98,$BJ$2:$BJ$101)</f>
        <v>1</v>
      </c>
      <c r="BL98" s="38">
        <f t="shared" si="29"/>
        <v>0</v>
      </c>
    </row>
    <row r="99" spans="1:64" ht="16.2" thickBot="1">
      <c r="A99" s="24">
        <v>98</v>
      </c>
      <c r="B99" s="25"/>
      <c r="C99" s="56"/>
      <c r="D99" s="51">
        <f t="shared" si="20"/>
        <v>0</v>
      </c>
      <c r="E99" s="46">
        <f t="shared" si="30"/>
        <v>1</v>
      </c>
      <c r="F99" s="2"/>
      <c r="G99" s="3"/>
      <c r="H99" s="3"/>
      <c r="I99" s="3"/>
      <c r="J99" s="3"/>
      <c r="K99" s="3"/>
      <c r="L99" s="3"/>
      <c r="M99" s="3"/>
      <c r="N99" s="3"/>
      <c r="O99" s="4"/>
      <c r="P99" s="31">
        <f t="shared" si="31"/>
        <v>0</v>
      </c>
      <c r="Q99" s="2"/>
      <c r="R99" s="3"/>
      <c r="S99" s="3"/>
      <c r="T99" s="3"/>
      <c r="U99" s="3"/>
      <c r="V99" s="3"/>
      <c r="W99" s="3"/>
      <c r="X99" s="3"/>
      <c r="Y99" s="3"/>
      <c r="Z99" s="4"/>
      <c r="AA99" s="31">
        <f t="shared" si="32"/>
        <v>0</v>
      </c>
      <c r="AB99" s="2"/>
      <c r="AC99" s="3"/>
      <c r="AD99" s="3"/>
      <c r="AE99" s="3"/>
      <c r="AF99" s="3"/>
      <c r="AG99" s="3"/>
      <c r="AH99" s="3"/>
      <c r="AI99" s="3"/>
      <c r="AJ99" s="3"/>
      <c r="AK99" s="4"/>
      <c r="AL99" s="31">
        <f t="shared" si="33"/>
        <v>0</v>
      </c>
      <c r="AM99" s="2"/>
      <c r="AN99" s="3"/>
      <c r="AO99" s="3"/>
      <c r="AP99" s="3"/>
      <c r="AQ99" s="3"/>
      <c r="AR99" s="3"/>
      <c r="AS99" s="3"/>
      <c r="AT99" s="3"/>
      <c r="AU99" s="3"/>
      <c r="AV99" s="4"/>
      <c r="AW99" s="31">
        <f t="shared" si="34"/>
        <v>0</v>
      </c>
      <c r="AX99" s="2"/>
      <c r="AY99" s="3"/>
      <c r="AZ99" s="3"/>
      <c r="BA99" s="3"/>
      <c r="BB99" s="3"/>
      <c r="BC99" s="3"/>
      <c r="BD99" s="3"/>
      <c r="BE99" s="3"/>
      <c r="BF99" s="3"/>
      <c r="BG99" s="4"/>
      <c r="BH99" s="31">
        <f t="shared" si="35"/>
        <v>0</v>
      </c>
      <c r="BI99" s="2"/>
      <c r="BJ99" s="43">
        <f t="shared" si="36"/>
        <v>0</v>
      </c>
      <c r="BK99" s="41">
        <f t="shared" si="37"/>
        <v>1</v>
      </c>
      <c r="BL99" s="38">
        <f t="shared" si="29"/>
        <v>0</v>
      </c>
    </row>
    <row r="100" spans="1:64" ht="16.2" thickBot="1">
      <c r="A100" s="24">
        <v>99</v>
      </c>
      <c r="B100" s="25"/>
      <c r="C100" s="56"/>
      <c r="D100" s="51">
        <f t="shared" si="20"/>
        <v>0</v>
      </c>
      <c r="E100" s="46">
        <f t="shared" si="30"/>
        <v>1</v>
      </c>
      <c r="F100" s="2"/>
      <c r="G100" s="3"/>
      <c r="H100" s="3"/>
      <c r="I100" s="3"/>
      <c r="J100" s="3"/>
      <c r="K100" s="3"/>
      <c r="L100" s="3"/>
      <c r="M100" s="3"/>
      <c r="N100" s="3"/>
      <c r="O100" s="4"/>
      <c r="P100" s="31">
        <f t="shared" si="31"/>
        <v>0</v>
      </c>
      <c r="Q100" s="2"/>
      <c r="R100" s="3"/>
      <c r="S100" s="3"/>
      <c r="T100" s="3"/>
      <c r="U100" s="3"/>
      <c r="V100" s="3"/>
      <c r="W100" s="3"/>
      <c r="X100" s="3"/>
      <c r="Y100" s="3"/>
      <c r="Z100" s="4"/>
      <c r="AA100" s="31">
        <f t="shared" si="32"/>
        <v>0</v>
      </c>
      <c r="AB100" s="2"/>
      <c r="AC100" s="3"/>
      <c r="AD100" s="3"/>
      <c r="AE100" s="3"/>
      <c r="AF100" s="3"/>
      <c r="AG100" s="3"/>
      <c r="AH100" s="3"/>
      <c r="AI100" s="3"/>
      <c r="AJ100" s="3"/>
      <c r="AK100" s="4"/>
      <c r="AL100" s="31">
        <f t="shared" si="33"/>
        <v>0</v>
      </c>
      <c r="AM100" s="2"/>
      <c r="AN100" s="3"/>
      <c r="AO100" s="3"/>
      <c r="AP100" s="3"/>
      <c r="AQ100" s="3"/>
      <c r="AR100" s="3"/>
      <c r="AS100" s="3"/>
      <c r="AT100" s="3"/>
      <c r="AU100" s="3"/>
      <c r="AV100" s="4"/>
      <c r="AW100" s="31">
        <f t="shared" si="34"/>
        <v>0</v>
      </c>
      <c r="AX100" s="2"/>
      <c r="AY100" s="3"/>
      <c r="AZ100" s="3"/>
      <c r="BA100" s="3"/>
      <c r="BB100" s="3"/>
      <c r="BC100" s="3"/>
      <c r="BD100" s="3"/>
      <c r="BE100" s="3"/>
      <c r="BF100" s="3"/>
      <c r="BG100" s="4"/>
      <c r="BH100" s="31">
        <f t="shared" si="35"/>
        <v>0</v>
      </c>
      <c r="BI100" s="2"/>
      <c r="BJ100" s="43">
        <f t="shared" si="36"/>
        <v>0</v>
      </c>
      <c r="BK100" s="41">
        <f t="shared" si="37"/>
        <v>1</v>
      </c>
      <c r="BL100" s="38">
        <f t="shared" si="29"/>
        <v>0</v>
      </c>
    </row>
    <row r="101" spans="1:64" ht="16.2" thickBot="1">
      <c r="A101" s="26">
        <v>100</v>
      </c>
      <c r="B101" s="27"/>
      <c r="C101" s="57"/>
      <c r="D101" s="51">
        <f t="shared" si="20"/>
        <v>0</v>
      </c>
      <c r="E101" s="47">
        <f t="shared" si="30"/>
        <v>1</v>
      </c>
      <c r="F101" s="9"/>
      <c r="G101" s="10"/>
      <c r="H101" s="10"/>
      <c r="I101" s="3"/>
      <c r="J101" s="10"/>
      <c r="K101" s="10"/>
      <c r="L101" s="10"/>
      <c r="M101" s="10"/>
      <c r="N101" s="10"/>
      <c r="O101" s="11"/>
      <c r="P101" s="31">
        <f t="shared" si="31"/>
        <v>0</v>
      </c>
      <c r="Q101" s="9"/>
      <c r="R101" s="10"/>
      <c r="S101" s="10"/>
      <c r="T101" s="10"/>
      <c r="U101" s="10"/>
      <c r="V101" s="10"/>
      <c r="W101" s="10"/>
      <c r="X101" s="10"/>
      <c r="Y101" s="10"/>
      <c r="Z101" s="11"/>
      <c r="AA101" s="31">
        <f t="shared" si="32"/>
        <v>0</v>
      </c>
      <c r="AB101" s="9"/>
      <c r="AC101" s="10"/>
      <c r="AD101" s="10"/>
      <c r="AE101" s="10"/>
      <c r="AF101" s="10"/>
      <c r="AG101" s="10"/>
      <c r="AH101" s="10"/>
      <c r="AI101" s="10"/>
      <c r="AJ101" s="10"/>
      <c r="AK101" s="11"/>
      <c r="AL101" s="31">
        <f t="shared" si="33"/>
        <v>0</v>
      </c>
      <c r="AM101" s="9"/>
      <c r="AN101" s="10"/>
      <c r="AO101" s="10"/>
      <c r="AP101" s="10"/>
      <c r="AQ101" s="10"/>
      <c r="AR101" s="10"/>
      <c r="AS101" s="10"/>
      <c r="AT101" s="10"/>
      <c r="AU101" s="10"/>
      <c r="AV101" s="11"/>
      <c r="AW101" s="31">
        <f t="shared" si="34"/>
        <v>0</v>
      </c>
      <c r="AX101" s="9"/>
      <c r="AY101" s="10"/>
      <c r="AZ101" s="10"/>
      <c r="BA101" s="10"/>
      <c r="BB101" s="10"/>
      <c r="BC101" s="10"/>
      <c r="BD101" s="10"/>
      <c r="BE101" s="10"/>
      <c r="BF101" s="10"/>
      <c r="BG101" s="11"/>
      <c r="BH101" s="31">
        <f t="shared" si="35"/>
        <v>0</v>
      </c>
      <c r="BI101" s="9"/>
      <c r="BJ101" s="43">
        <f t="shared" si="36"/>
        <v>0</v>
      </c>
      <c r="BK101" s="41">
        <f t="shared" si="37"/>
        <v>1</v>
      </c>
      <c r="BL101" s="38">
        <f t="shared" si="29"/>
        <v>0</v>
      </c>
    </row>
    <row r="102" spans="1:64" ht="16.2" thickBot="1">
      <c r="A102" s="12"/>
      <c r="B102" s="13" t="s">
        <v>6</v>
      </c>
      <c r="C102" s="58"/>
      <c r="D102" s="52">
        <f t="shared" si="20"/>
        <v>0</v>
      </c>
      <c r="E102" s="48"/>
      <c r="F102" s="14">
        <f t="shared" ref="F102:AK102" si="38">SUM(F2:F101)</f>
        <v>0</v>
      </c>
      <c r="G102" s="14">
        <f t="shared" si="38"/>
        <v>0</v>
      </c>
      <c r="H102" s="14">
        <f t="shared" si="38"/>
        <v>0</v>
      </c>
      <c r="I102" s="14">
        <f t="shared" si="38"/>
        <v>0</v>
      </c>
      <c r="J102" s="14">
        <f t="shared" si="38"/>
        <v>0</v>
      </c>
      <c r="K102" s="14">
        <f t="shared" si="38"/>
        <v>0</v>
      </c>
      <c r="L102" s="14">
        <f t="shared" si="38"/>
        <v>0</v>
      </c>
      <c r="M102" s="14">
        <f t="shared" si="38"/>
        <v>0</v>
      </c>
      <c r="N102" s="14">
        <f t="shared" si="38"/>
        <v>0</v>
      </c>
      <c r="O102" s="15">
        <f t="shared" si="38"/>
        <v>0</v>
      </c>
      <c r="P102" s="33">
        <f t="shared" si="38"/>
        <v>0</v>
      </c>
      <c r="Q102" s="14">
        <f t="shared" si="38"/>
        <v>0</v>
      </c>
      <c r="R102" s="14">
        <f t="shared" si="38"/>
        <v>0</v>
      </c>
      <c r="S102" s="14">
        <f t="shared" si="38"/>
        <v>0</v>
      </c>
      <c r="T102" s="14">
        <f t="shared" si="38"/>
        <v>0</v>
      </c>
      <c r="U102" s="14">
        <f t="shared" si="38"/>
        <v>0</v>
      </c>
      <c r="V102" s="14">
        <f t="shared" si="38"/>
        <v>0</v>
      </c>
      <c r="W102" s="14">
        <f t="shared" si="38"/>
        <v>0</v>
      </c>
      <c r="X102" s="14">
        <f t="shared" si="38"/>
        <v>0</v>
      </c>
      <c r="Y102" s="14">
        <f t="shared" si="38"/>
        <v>0</v>
      </c>
      <c r="Z102" s="14">
        <f t="shared" si="38"/>
        <v>0</v>
      </c>
      <c r="AA102" s="33">
        <f t="shared" si="38"/>
        <v>0</v>
      </c>
      <c r="AB102" s="14">
        <f t="shared" si="38"/>
        <v>0</v>
      </c>
      <c r="AC102" s="14">
        <f t="shared" si="38"/>
        <v>0</v>
      </c>
      <c r="AD102" s="14">
        <f t="shared" si="38"/>
        <v>0</v>
      </c>
      <c r="AE102" s="14">
        <f t="shared" si="38"/>
        <v>0</v>
      </c>
      <c r="AF102" s="14">
        <f t="shared" si="38"/>
        <v>0</v>
      </c>
      <c r="AG102" s="14">
        <f t="shared" si="38"/>
        <v>0</v>
      </c>
      <c r="AH102" s="14">
        <f t="shared" si="38"/>
        <v>0</v>
      </c>
      <c r="AI102" s="14">
        <f t="shared" si="38"/>
        <v>0</v>
      </c>
      <c r="AJ102" s="14">
        <f t="shared" si="38"/>
        <v>0</v>
      </c>
      <c r="AK102" s="14">
        <f t="shared" si="38"/>
        <v>0</v>
      </c>
      <c r="AL102" s="33">
        <f t="shared" ref="AL102:BI102" si="39">SUM(AL2:AL101)</f>
        <v>0</v>
      </c>
      <c r="AM102" s="14">
        <f t="shared" si="39"/>
        <v>0</v>
      </c>
      <c r="AN102" s="14">
        <f t="shared" si="39"/>
        <v>0</v>
      </c>
      <c r="AO102" s="14">
        <f t="shared" si="39"/>
        <v>0</v>
      </c>
      <c r="AP102" s="14">
        <f t="shared" si="39"/>
        <v>0</v>
      </c>
      <c r="AQ102" s="14">
        <f t="shared" si="39"/>
        <v>0</v>
      </c>
      <c r="AR102" s="14">
        <f t="shared" si="39"/>
        <v>0</v>
      </c>
      <c r="AS102" s="14">
        <f t="shared" si="39"/>
        <v>0</v>
      </c>
      <c r="AT102" s="14">
        <f t="shared" si="39"/>
        <v>0</v>
      </c>
      <c r="AU102" s="14">
        <f t="shared" si="39"/>
        <v>0</v>
      </c>
      <c r="AV102" s="14">
        <f t="shared" si="39"/>
        <v>0</v>
      </c>
      <c r="AW102" s="33">
        <f t="shared" si="39"/>
        <v>0</v>
      </c>
      <c r="AX102" s="14">
        <f t="shared" si="39"/>
        <v>0</v>
      </c>
      <c r="AY102" s="14">
        <f t="shared" si="39"/>
        <v>0</v>
      </c>
      <c r="AZ102" s="14">
        <f t="shared" si="39"/>
        <v>0</v>
      </c>
      <c r="BA102" s="14">
        <f t="shared" si="39"/>
        <v>0</v>
      </c>
      <c r="BB102" s="14">
        <f t="shared" si="39"/>
        <v>0</v>
      </c>
      <c r="BC102" s="14">
        <f t="shared" si="39"/>
        <v>0</v>
      </c>
      <c r="BD102" s="14">
        <f t="shared" si="39"/>
        <v>0</v>
      </c>
      <c r="BE102" s="14">
        <f t="shared" si="39"/>
        <v>0</v>
      </c>
      <c r="BF102" s="14">
        <f t="shared" si="39"/>
        <v>0</v>
      </c>
      <c r="BG102" s="14">
        <f t="shared" si="39"/>
        <v>0</v>
      </c>
      <c r="BH102" s="33">
        <f t="shared" si="39"/>
        <v>0</v>
      </c>
      <c r="BI102" s="14">
        <f t="shared" si="39"/>
        <v>0</v>
      </c>
      <c r="BJ102" s="44">
        <f t="shared" si="36"/>
        <v>0</v>
      </c>
      <c r="BK102" s="41"/>
      <c r="BL102" s="39">
        <f>IF(BJ102=0,0,AVERAGE(BL2:BL101))</f>
        <v>0</v>
      </c>
    </row>
    <row r="103" spans="1:64" thickBot="1">
      <c r="P103" s="34">
        <f>IF(COUNTA($B$2:$B$101)&gt;0,P102/(COUNTA($B$2:$B$101)*20),0)</f>
        <v>0</v>
      </c>
      <c r="AA103" s="34">
        <f>IF(COUNTA($B$2:$B$101)&gt;0,AA102/(COUNTA($B$2:$B$101)*20),0)</f>
        <v>0</v>
      </c>
      <c r="AL103" s="34">
        <f>IF(COUNTA($B$2:$B$101)&gt;0,AL102/(COUNTA($B$2:$B$101)*20),0)</f>
        <v>0</v>
      </c>
      <c r="AW103" s="34">
        <f>IF(COUNTA($B$2:$B$101)&gt;0,AW102/(COUNTA($B$2:$B$101)*20),0)</f>
        <v>0</v>
      </c>
      <c r="BH103" s="34">
        <f>IF(COUNTA($B$2:$B$101)&gt;0,BH102/(COUNTA($B$2:$B$101)*20),0)</f>
        <v>0</v>
      </c>
      <c r="BJ103" s="36">
        <f t="shared" si="36"/>
        <v>0</v>
      </c>
    </row>
  </sheetData>
  <autoFilter ref="A1:BL103" xr:uid="{00000000-0009-0000-0000-000000000000}"/>
  <phoneticPr fontId="0" type="noConversion"/>
  <pageMargins left="0.35433070866141736" right="0.35433070866141736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BL106"/>
  <sheetViews>
    <sheetView workbookViewId="0">
      <pane xSplit="6" ySplit="4" topLeftCell="G5" activePane="bottomRight" state="frozen"/>
      <selection pane="topRight" activeCell="E1" sqref="E1"/>
      <selection pane="bottomLeft" activeCell="A2" sqref="A2"/>
      <selection pane="bottomRight" activeCell="G13" sqref="G13"/>
    </sheetView>
  </sheetViews>
  <sheetFormatPr defaultColWidth="8.6640625" defaultRowHeight="13.8" thickBottom="1"/>
  <cols>
    <col min="1" max="1" width="3.6640625" style="16" customWidth="1"/>
    <col min="2" max="2" width="27.44140625" style="1" bestFit="1" customWidth="1"/>
    <col min="3" max="3" width="8.6640625" style="49" bestFit="1" customWidth="1"/>
    <col min="4" max="4" width="3.6640625" style="1" customWidth="1"/>
    <col min="5" max="5" width="6.44140625" style="53" customWidth="1"/>
    <col min="6" max="6" width="4.6640625" customWidth="1"/>
    <col min="7" max="15" width="4.6640625" style="17" customWidth="1"/>
    <col min="16" max="16" width="6.33203125" style="17" customWidth="1"/>
    <col min="17" max="17" width="7.44140625" style="35" bestFit="1" customWidth="1"/>
    <col min="18" max="27" width="6.33203125" style="17" customWidth="1"/>
    <col min="28" max="28" width="7.44140625" style="35" bestFit="1" customWidth="1"/>
    <col min="29" max="38" width="6.33203125" style="17" customWidth="1"/>
    <col min="39" max="39" width="7.44140625" style="35" bestFit="1" customWidth="1"/>
    <col min="40" max="49" width="6.33203125" style="17" customWidth="1"/>
    <col min="50" max="50" width="7.44140625" style="35" bestFit="1" customWidth="1"/>
    <col min="51" max="60" width="6.33203125" style="17" customWidth="1"/>
    <col min="61" max="61" width="7.44140625" style="35" bestFit="1" customWidth="1"/>
    <col min="62" max="62" width="6.33203125" style="17" customWidth="1"/>
    <col min="63" max="63" width="10.109375" style="36" customWidth="1"/>
    <col min="64" max="64" width="11.109375" style="42" customWidth="1"/>
    <col min="65" max="65" width="10.6640625" style="1" bestFit="1" customWidth="1"/>
    <col min="66" max="16384" width="8.6640625" style="1"/>
  </cols>
  <sheetData>
    <row r="1" spans="1:64" s="59" customFormat="1" ht="18" customHeight="1">
      <c r="A1" s="62">
        <v>1</v>
      </c>
      <c r="B1" s="63" t="str">
        <f>INDEX($B$5:$B$29,MATCH(C1,$E$5:$E$29,0))</f>
        <v>School 3</v>
      </c>
      <c r="C1" s="64">
        <f>LARGE($E$5:$E$29,ROW())</f>
        <v>15</v>
      </c>
      <c r="D1" s="63"/>
      <c r="E1" s="63"/>
      <c r="F1" s="63"/>
      <c r="M1" s="61"/>
      <c r="T1" s="61"/>
      <c r="U1" s="134"/>
      <c r="V1" s="134"/>
      <c r="W1" s="134"/>
      <c r="X1" s="134"/>
      <c r="Y1" s="134"/>
      <c r="Z1" s="134"/>
      <c r="AA1" s="60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60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60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60"/>
      <c r="BI1" s="36"/>
      <c r="BJ1" s="36"/>
      <c r="BK1" s="36"/>
    </row>
    <row r="2" spans="1:64" s="59" customFormat="1" ht="18" customHeight="1">
      <c r="A2" s="62">
        <v>2</v>
      </c>
      <c r="B2" s="63" t="str">
        <f>INDEX($B$5:$B$29,MATCH(C2,$E$5:$E$29,0))</f>
        <v>School 6</v>
      </c>
      <c r="C2" s="64">
        <f>LARGE($E$5:$E$29,ROW())</f>
        <v>14</v>
      </c>
      <c r="D2" s="63"/>
      <c r="E2" s="63"/>
      <c r="F2" s="63"/>
      <c r="M2" s="61"/>
      <c r="T2" s="61"/>
      <c r="U2" s="134"/>
      <c r="V2" s="134"/>
      <c r="W2" s="134"/>
      <c r="X2" s="134"/>
      <c r="Y2" s="134"/>
      <c r="Z2" s="134"/>
      <c r="AA2" s="60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60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60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60"/>
      <c r="BI2" s="36"/>
      <c r="BJ2" s="36"/>
      <c r="BK2" s="36"/>
    </row>
    <row r="3" spans="1:64" s="59" customFormat="1" ht="18" customHeight="1">
      <c r="A3" s="62">
        <v>3</v>
      </c>
      <c r="B3" s="63" t="str">
        <f>INDEX($B$5:$B$29,MATCH(C3,$E$5:$E$29,0))</f>
        <v>School 24</v>
      </c>
      <c r="C3" s="64">
        <f>LARGE($E$5:$E$29,ROW())</f>
        <v>13</v>
      </c>
      <c r="D3" s="63"/>
      <c r="E3" s="63"/>
      <c r="F3" s="63"/>
      <c r="M3" s="61"/>
      <c r="T3" s="61"/>
      <c r="U3" s="36"/>
      <c r="V3" s="36"/>
      <c r="W3" s="36"/>
      <c r="X3" s="36"/>
      <c r="Y3" s="36"/>
      <c r="Z3" s="36"/>
      <c r="AA3" s="60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60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60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60"/>
      <c r="BI3" s="36"/>
      <c r="BJ3" s="36"/>
      <c r="BK3" s="36"/>
    </row>
    <row r="4" spans="1:64" s="22" customFormat="1" ht="16.2" thickBot="1">
      <c r="A4" s="18" t="s">
        <v>62</v>
      </c>
      <c r="B4" s="28" t="s">
        <v>61</v>
      </c>
      <c r="C4" s="54" t="s">
        <v>90</v>
      </c>
      <c r="D4" s="28" t="s">
        <v>64</v>
      </c>
      <c r="E4" s="50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20" t="s">
        <v>16</v>
      </c>
      <c r="P4" s="30" t="s">
        <v>0</v>
      </c>
      <c r="Q4" s="19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19" t="s">
        <v>23</v>
      </c>
      <c r="X4" s="19" t="s">
        <v>24</v>
      </c>
      <c r="Y4" s="19" t="s">
        <v>25</v>
      </c>
      <c r="Z4" s="20" t="s">
        <v>26</v>
      </c>
      <c r="AA4" s="30" t="s">
        <v>1</v>
      </c>
      <c r="AB4" s="19" t="s">
        <v>27</v>
      </c>
      <c r="AC4" s="19" t="s">
        <v>28</v>
      </c>
      <c r="AD4" s="19" t="s">
        <v>29</v>
      </c>
      <c r="AE4" s="19" t="s">
        <v>30</v>
      </c>
      <c r="AF4" s="19" t="s">
        <v>31</v>
      </c>
      <c r="AG4" s="19" t="s">
        <v>32</v>
      </c>
      <c r="AH4" s="19" t="s">
        <v>33</v>
      </c>
      <c r="AI4" s="19" t="s">
        <v>34</v>
      </c>
      <c r="AJ4" s="19" t="s">
        <v>35</v>
      </c>
      <c r="AK4" s="20" t="s">
        <v>36</v>
      </c>
      <c r="AL4" s="30" t="s">
        <v>2</v>
      </c>
      <c r="AM4" s="19" t="s">
        <v>37</v>
      </c>
      <c r="AN4" s="19" t="s">
        <v>38</v>
      </c>
      <c r="AO4" s="19" t="s">
        <v>39</v>
      </c>
      <c r="AP4" s="19" t="s">
        <v>40</v>
      </c>
      <c r="AQ4" s="19" t="s">
        <v>41</v>
      </c>
      <c r="AR4" s="19" t="s">
        <v>42</v>
      </c>
      <c r="AS4" s="19" t="s">
        <v>43</v>
      </c>
      <c r="AT4" s="19" t="s">
        <v>44</v>
      </c>
      <c r="AU4" s="19" t="s">
        <v>45</v>
      </c>
      <c r="AV4" s="20" t="s">
        <v>46</v>
      </c>
      <c r="AW4" s="30" t="s">
        <v>3</v>
      </c>
      <c r="AX4" s="19" t="s">
        <v>47</v>
      </c>
      <c r="AY4" s="19" t="s">
        <v>48</v>
      </c>
      <c r="AZ4" s="19" t="s">
        <v>49</v>
      </c>
      <c r="BA4" s="19" t="s">
        <v>50</v>
      </c>
      <c r="BB4" s="19" t="s">
        <v>51</v>
      </c>
      <c r="BC4" s="19" t="s">
        <v>52</v>
      </c>
      <c r="BD4" s="19" t="s">
        <v>53</v>
      </c>
      <c r="BE4" s="19" t="s">
        <v>54</v>
      </c>
      <c r="BF4" s="19" t="s">
        <v>55</v>
      </c>
      <c r="BG4" s="20" t="s">
        <v>56</v>
      </c>
      <c r="BH4" s="30" t="s">
        <v>4</v>
      </c>
      <c r="BI4" s="19" t="s">
        <v>60</v>
      </c>
      <c r="BJ4" s="37" t="s">
        <v>58</v>
      </c>
      <c r="BK4" s="40" t="s">
        <v>59</v>
      </c>
      <c r="BL4" s="21" t="s">
        <v>5</v>
      </c>
    </row>
    <row r="5" spans="1:64" ht="16.2" thickBot="1">
      <c r="A5" s="23">
        <v>1</v>
      </c>
      <c r="B5" s="29" t="s">
        <v>65</v>
      </c>
      <c r="C5" s="45">
        <f t="shared" ref="C5:C36" si="0">RANK(E5,$BJ$5:$BJ$104)</f>
        <v>24</v>
      </c>
      <c r="D5" s="55"/>
      <c r="E5" s="51">
        <f t="shared" ref="E5:E36" si="1">BJ5</f>
        <v>2</v>
      </c>
      <c r="F5" s="2"/>
      <c r="G5" s="3"/>
      <c r="H5" s="3"/>
      <c r="I5" s="3"/>
      <c r="J5" s="3"/>
      <c r="K5" s="3"/>
      <c r="L5" s="3">
        <v>2</v>
      </c>
      <c r="M5" s="3"/>
      <c r="N5" s="3"/>
      <c r="O5" s="4"/>
      <c r="P5" s="31">
        <f t="shared" ref="P5:P36" si="2">SUM(F5:O5)</f>
        <v>2</v>
      </c>
      <c r="Q5" s="2"/>
      <c r="R5" s="3"/>
      <c r="S5" s="3"/>
      <c r="T5" s="3"/>
      <c r="U5" s="3"/>
      <c r="V5" s="3"/>
      <c r="W5" s="3"/>
      <c r="X5" s="3"/>
      <c r="Y5" s="3"/>
      <c r="Z5" s="4"/>
      <c r="AA5" s="31">
        <f t="shared" ref="AA5:AA36" si="3">SUM(Q5:Z5)</f>
        <v>0</v>
      </c>
      <c r="AB5" s="2"/>
      <c r="AC5" s="3"/>
      <c r="AD5" s="3"/>
      <c r="AE5" s="3"/>
      <c r="AF5" s="3"/>
      <c r="AG5" s="3"/>
      <c r="AH5" s="3"/>
      <c r="AI5" s="3"/>
      <c r="AJ5" s="3"/>
      <c r="AK5" s="4"/>
      <c r="AL5" s="31">
        <f t="shared" ref="AL5:AL36" si="4">SUM(AB5:AK5)</f>
        <v>0</v>
      </c>
      <c r="AM5" s="2"/>
      <c r="AN5" s="3"/>
      <c r="AO5" s="3"/>
      <c r="AP5" s="3"/>
      <c r="AQ5" s="3"/>
      <c r="AR5" s="3"/>
      <c r="AS5" s="3"/>
      <c r="AT5" s="3"/>
      <c r="AU5" s="3"/>
      <c r="AV5" s="4"/>
      <c r="AW5" s="31">
        <f t="shared" ref="AW5:AW36" si="5">SUM(AM5:AV5)</f>
        <v>0</v>
      </c>
      <c r="AX5" s="2"/>
      <c r="AY5" s="3"/>
      <c r="AZ5" s="3"/>
      <c r="BA5" s="3"/>
      <c r="BB5" s="3"/>
      <c r="BC5" s="3"/>
      <c r="BD5" s="3"/>
      <c r="BE5" s="3"/>
      <c r="BF5" s="3"/>
      <c r="BG5" s="4"/>
      <c r="BH5" s="31">
        <f t="shared" ref="BH5:BH36" si="6">SUM(AX5:BG5)</f>
        <v>0</v>
      </c>
      <c r="BI5" s="2"/>
      <c r="BJ5" s="43">
        <f t="shared" ref="BJ5:BJ36" si="7">P5+AA5+AL5+AW5+BH5</f>
        <v>2</v>
      </c>
      <c r="BK5" s="41">
        <f t="shared" ref="BK5:BK36" si="8">RANK(BJ5,$BJ$5:$BJ$104)</f>
        <v>24</v>
      </c>
      <c r="BL5" s="38">
        <f t="shared" ref="BL5:BL36" si="9">IF(NOT(COUNTBLANK(F5:BI5)=100),BJ5/(100-COUNTBLANK(F5:BI5))/2,"0%")</f>
        <v>0.02</v>
      </c>
    </row>
    <row r="6" spans="1:64" ht="16.2" thickBot="1">
      <c r="A6" s="24">
        <v>2</v>
      </c>
      <c r="B6" s="29" t="s">
        <v>66</v>
      </c>
      <c r="C6" s="46">
        <f t="shared" si="0"/>
        <v>14</v>
      </c>
      <c r="D6" s="55"/>
      <c r="E6" s="51">
        <f t="shared" si="1"/>
        <v>7</v>
      </c>
      <c r="F6" s="2"/>
      <c r="G6" s="3"/>
      <c r="H6" s="3"/>
      <c r="I6" s="3"/>
      <c r="J6" s="3"/>
      <c r="K6" s="3"/>
      <c r="L6" s="3">
        <v>7</v>
      </c>
      <c r="M6" s="3"/>
      <c r="N6" s="3"/>
      <c r="O6" s="4"/>
      <c r="P6" s="31">
        <f t="shared" si="2"/>
        <v>7</v>
      </c>
      <c r="Q6" s="2"/>
      <c r="R6" s="3"/>
      <c r="S6" s="3"/>
      <c r="T6" s="3"/>
      <c r="U6" s="3"/>
      <c r="V6" s="3"/>
      <c r="W6" s="3"/>
      <c r="X6" s="3"/>
      <c r="Y6" s="3"/>
      <c r="Z6" s="4"/>
      <c r="AA6" s="31">
        <f t="shared" si="3"/>
        <v>0</v>
      </c>
      <c r="AB6" s="2"/>
      <c r="AC6" s="3"/>
      <c r="AD6" s="3"/>
      <c r="AE6" s="3"/>
      <c r="AF6" s="3"/>
      <c r="AG6" s="3"/>
      <c r="AH6" s="3"/>
      <c r="AI6" s="3"/>
      <c r="AJ6" s="3"/>
      <c r="AK6" s="4"/>
      <c r="AL6" s="31">
        <f t="shared" si="4"/>
        <v>0</v>
      </c>
      <c r="AM6" s="2"/>
      <c r="AN6" s="3"/>
      <c r="AO6" s="3"/>
      <c r="AP6" s="3"/>
      <c r="AQ6" s="3"/>
      <c r="AR6" s="3"/>
      <c r="AS6" s="3"/>
      <c r="AT6" s="3"/>
      <c r="AU6" s="3"/>
      <c r="AV6" s="4"/>
      <c r="AW6" s="31">
        <f t="shared" si="5"/>
        <v>0</v>
      </c>
      <c r="AX6" s="2"/>
      <c r="AY6" s="3"/>
      <c r="AZ6" s="3"/>
      <c r="BA6" s="3"/>
      <c r="BB6" s="3"/>
      <c r="BC6" s="3"/>
      <c r="BD6" s="3"/>
      <c r="BE6" s="3"/>
      <c r="BF6" s="3"/>
      <c r="BG6" s="4"/>
      <c r="BH6" s="31">
        <f t="shared" si="6"/>
        <v>0</v>
      </c>
      <c r="BI6" s="2"/>
      <c r="BJ6" s="43">
        <f t="shared" si="7"/>
        <v>7</v>
      </c>
      <c r="BK6" s="41">
        <f t="shared" si="8"/>
        <v>14</v>
      </c>
      <c r="BL6" s="38">
        <f t="shared" si="9"/>
        <v>7.0000000000000007E-2</v>
      </c>
    </row>
    <row r="7" spans="1:64" ht="16.2" thickBot="1">
      <c r="A7" s="24">
        <v>3</v>
      </c>
      <c r="B7" s="29" t="s">
        <v>67</v>
      </c>
      <c r="C7" s="46">
        <f t="shared" si="0"/>
        <v>1</v>
      </c>
      <c r="D7" s="55"/>
      <c r="E7" s="51">
        <f t="shared" si="1"/>
        <v>15</v>
      </c>
      <c r="F7" s="2"/>
      <c r="G7" s="3"/>
      <c r="H7" s="3"/>
      <c r="I7" s="3"/>
      <c r="J7" s="3"/>
      <c r="K7" s="3"/>
      <c r="L7" s="3">
        <v>15</v>
      </c>
      <c r="M7" s="3"/>
      <c r="N7" s="3"/>
      <c r="O7" s="4"/>
      <c r="P7" s="31">
        <f t="shared" si="2"/>
        <v>15</v>
      </c>
      <c r="Q7" s="2"/>
      <c r="R7" s="3"/>
      <c r="S7" s="3"/>
      <c r="T7" s="3"/>
      <c r="U7" s="3"/>
      <c r="V7" s="3"/>
      <c r="W7" s="3"/>
      <c r="X7" s="3"/>
      <c r="Y7" s="3"/>
      <c r="Z7" s="4"/>
      <c r="AA7" s="31">
        <f t="shared" si="3"/>
        <v>0</v>
      </c>
      <c r="AB7" s="2"/>
      <c r="AC7" s="3"/>
      <c r="AD7" s="3"/>
      <c r="AE7" s="3"/>
      <c r="AF7" s="3"/>
      <c r="AG7" s="3"/>
      <c r="AH7" s="3"/>
      <c r="AI7" s="3"/>
      <c r="AJ7" s="3"/>
      <c r="AK7" s="4"/>
      <c r="AL7" s="31">
        <f t="shared" si="4"/>
        <v>0</v>
      </c>
      <c r="AM7" s="2"/>
      <c r="AN7" s="3"/>
      <c r="AO7" s="3"/>
      <c r="AP7" s="3"/>
      <c r="AQ7" s="3"/>
      <c r="AR7" s="3"/>
      <c r="AS7" s="3"/>
      <c r="AT7" s="3"/>
      <c r="AU7" s="3"/>
      <c r="AV7" s="4"/>
      <c r="AW7" s="31">
        <f t="shared" si="5"/>
        <v>0</v>
      </c>
      <c r="AX7" s="2"/>
      <c r="AY7" s="3"/>
      <c r="AZ7" s="3"/>
      <c r="BA7" s="3"/>
      <c r="BB7" s="3"/>
      <c r="BC7" s="3"/>
      <c r="BD7" s="3"/>
      <c r="BE7" s="3"/>
      <c r="BF7" s="3"/>
      <c r="BG7" s="4"/>
      <c r="BH7" s="31">
        <f t="shared" si="6"/>
        <v>0</v>
      </c>
      <c r="BI7" s="2"/>
      <c r="BJ7" s="43">
        <f t="shared" si="7"/>
        <v>15</v>
      </c>
      <c r="BK7" s="41">
        <f t="shared" si="8"/>
        <v>1</v>
      </c>
      <c r="BL7" s="38">
        <f t="shared" si="9"/>
        <v>0.15</v>
      </c>
    </row>
    <row r="8" spans="1:64" ht="16.2" thickBot="1">
      <c r="A8" s="24">
        <v>4</v>
      </c>
      <c r="B8" s="29" t="s">
        <v>68</v>
      </c>
      <c r="C8" s="46">
        <f t="shared" si="0"/>
        <v>24</v>
      </c>
      <c r="D8" s="55"/>
      <c r="E8" s="51">
        <f t="shared" si="1"/>
        <v>2</v>
      </c>
      <c r="F8" s="2"/>
      <c r="G8" s="3"/>
      <c r="H8" s="3"/>
      <c r="I8" s="3"/>
      <c r="J8" s="3"/>
      <c r="K8" s="3"/>
      <c r="L8" s="3">
        <v>2</v>
      </c>
      <c r="M8" s="3"/>
      <c r="N8" s="3"/>
      <c r="O8" s="4"/>
      <c r="P8" s="31">
        <f t="shared" si="2"/>
        <v>2</v>
      </c>
      <c r="Q8" s="2"/>
      <c r="R8" s="3"/>
      <c r="S8" s="3"/>
      <c r="T8" s="3"/>
      <c r="U8" s="3"/>
      <c r="V8" s="3"/>
      <c r="W8" s="3"/>
      <c r="X8" s="3"/>
      <c r="Y8" s="3"/>
      <c r="Z8" s="4"/>
      <c r="AA8" s="31">
        <f t="shared" si="3"/>
        <v>0</v>
      </c>
      <c r="AB8" s="2"/>
      <c r="AC8" s="3"/>
      <c r="AD8" s="3"/>
      <c r="AE8" s="3"/>
      <c r="AF8" s="3"/>
      <c r="AG8" s="3"/>
      <c r="AH8" s="3"/>
      <c r="AI8" s="3"/>
      <c r="AJ8" s="3"/>
      <c r="AK8" s="4"/>
      <c r="AL8" s="31">
        <f t="shared" si="4"/>
        <v>0</v>
      </c>
      <c r="AM8" s="2"/>
      <c r="AN8" s="3"/>
      <c r="AO8" s="3"/>
      <c r="AP8" s="3"/>
      <c r="AQ8" s="3"/>
      <c r="AR8" s="3"/>
      <c r="AS8" s="3"/>
      <c r="AT8" s="3"/>
      <c r="AU8" s="3"/>
      <c r="AV8" s="4"/>
      <c r="AW8" s="31">
        <f t="shared" si="5"/>
        <v>0</v>
      </c>
      <c r="AX8" s="2"/>
      <c r="AY8" s="3"/>
      <c r="AZ8" s="3"/>
      <c r="BA8" s="3"/>
      <c r="BB8" s="3"/>
      <c r="BC8" s="3"/>
      <c r="BD8" s="3"/>
      <c r="BE8" s="3"/>
      <c r="BF8" s="3"/>
      <c r="BG8" s="4"/>
      <c r="BH8" s="31">
        <f t="shared" si="6"/>
        <v>0</v>
      </c>
      <c r="BI8" s="2"/>
      <c r="BJ8" s="43">
        <f t="shared" si="7"/>
        <v>2</v>
      </c>
      <c r="BK8" s="41">
        <f t="shared" si="8"/>
        <v>24</v>
      </c>
      <c r="BL8" s="38">
        <f t="shared" si="9"/>
        <v>0.02</v>
      </c>
    </row>
    <row r="9" spans="1:64" ht="16.2" thickBot="1">
      <c r="A9" s="24">
        <v>5</v>
      </c>
      <c r="B9" s="29" t="s">
        <v>69</v>
      </c>
      <c r="C9" s="46">
        <f t="shared" si="0"/>
        <v>20</v>
      </c>
      <c r="D9" s="55"/>
      <c r="E9" s="51">
        <f t="shared" si="1"/>
        <v>4</v>
      </c>
      <c r="F9" s="5"/>
      <c r="G9" s="6"/>
      <c r="H9" s="6"/>
      <c r="I9" s="6"/>
      <c r="J9" s="6"/>
      <c r="K9" s="6"/>
      <c r="L9" s="6">
        <v>4</v>
      </c>
      <c r="M9" s="6"/>
      <c r="N9" s="6"/>
      <c r="O9" s="7"/>
      <c r="P9" s="31">
        <f t="shared" si="2"/>
        <v>4</v>
      </c>
      <c r="Q9" s="5"/>
      <c r="R9" s="6"/>
      <c r="S9" s="6"/>
      <c r="T9" s="6"/>
      <c r="U9" s="6"/>
      <c r="V9" s="6"/>
      <c r="W9" s="6"/>
      <c r="X9" s="6"/>
      <c r="Y9" s="6"/>
      <c r="Z9" s="7"/>
      <c r="AA9" s="31">
        <f t="shared" si="3"/>
        <v>0</v>
      </c>
      <c r="AB9" s="5"/>
      <c r="AC9" s="6"/>
      <c r="AD9" s="6"/>
      <c r="AE9" s="6"/>
      <c r="AF9" s="6"/>
      <c r="AG9" s="6"/>
      <c r="AH9" s="6"/>
      <c r="AI9" s="6"/>
      <c r="AJ9" s="6"/>
      <c r="AK9" s="7"/>
      <c r="AL9" s="31">
        <f t="shared" si="4"/>
        <v>0</v>
      </c>
      <c r="AM9" s="5"/>
      <c r="AN9" s="6"/>
      <c r="AO9" s="6"/>
      <c r="AP9" s="6"/>
      <c r="AQ9" s="6"/>
      <c r="AR9" s="6"/>
      <c r="AS9" s="6"/>
      <c r="AT9" s="6"/>
      <c r="AU9" s="6"/>
      <c r="AV9" s="7"/>
      <c r="AW9" s="31">
        <f t="shared" si="5"/>
        <v>0</v>
      </c>
      <c r="AX9" s="5"/>
      <c r="AY9" s="6"/>
      <c r="AZ9" s="6"/>
      <c r="BA9" s="6"/>
      <c r="BB9" s="6"/>
      <c r="BC9" s="6"/>
      <c r="BD9" s="6"/>
      <c r="BE9" s="6"/>
      <c r="BF9" s="6"/>
      <c r="BG9" s="7"/>
      <c r="BH9" s="31">
        <f t="shared" si="6"/>
        <v>0</v>
      </c>
      <c r="BI9" s="5"/>
      <c r="BJ9" s="43">
        <f t="shared" si="7"/>
        <v>4</v>
      </c>
      <c r="BK9" s="41">
        <f t="shared" si="8"/>
        <v>20</v>
      </c>
      <c r="BL9" s="38">
        <f t="shared" si="9"/>
        <v>0.04</v>
      </c>
    </row>
    <row r="10" spans="1:64" ht="16.2" thickBot="1">
      <c r="A10" s="24">
        <v>6</v>
      </c>
      <c r="B10" s="29" t="s">
        <v>70</v>
      </c>
      <c r="C10" s="46">
        <f t="shared" si="0"/>
        <v>2</v>
      </c>
      <c r="D10" s="55"/>
      <c r="E10" s="51">
        <f t="shared" si="1"/>
        <v>14</v>
      </c>
      <c r="F10" s="2"/>
      <c r="G10" s="3"/>
      <c r="H10" s="3"/>
      <c r="I10" s="3"/>
      <c r="J10" s="3"/>
      <c r="K10" s="3"/>
      <c r="L10" s="3">
        <v>14</v>
      </c>
      <c r="M10" s="3"/>
      <c r="N10" s="3"/>
      <c r="O10" s="4"/>
      <c r="P10" s="31">
        <f t="shared" si="2"/>
        <v>14</v>
      </c>
      <c r="Q10" s="2"/>
      <c r="R10" s="3"/>
      <c r="S10" s="3"/>
      <c r="T10" s="3"/>
      <c r="U10" s="3"/>
      <c r="V10" s="3"/>
      <c r="W10" s="3"/>
      <c r="X10" s="3"/>
      <c r="Y10" s="3"/>
      <c r="Z10" s="4"/>
      <c r="AA10" s="31">
        <f t="shared" si="3"/>
        <v>0</v>
      </c>
      <c r="AB10" s="2"/>
      <c r="AC10" s="3"/>
      <c r="AD10" s="3"/>
      <c r="AE10" s="3"/>
      <c r="AF10" s="3"/>
      <c r="AG10" s="3"/>
      <c r="AH10" s="3"/>
      <c r="AI10" s="3"/>
      <c r="AJ10" s="3"/>
      <c r="AK10" s="4"/>
      <c r="AL10" s="31">
        <f t="shared" si="4"/>
        <v>0</v>
      </c>
      <c r="AM10" s="2"/>
      <c r="AN10" s="3"/>
      <c r="AO10" s="3"/>
      <c r="AP10" s="3"/>
      <c r="AQ10" s="3"/>
      <c r="AR10" s="3"/>
      <c r="AS10" s="3"/>
      <c r="AT10" s="3"/>
      <c r="AU10" s="3"/>
      <c r="AV10" s="4"/>
      <c r="AW10" s="31">
        <f t="shared" si="5"/>
        <v>0</v>
      </c>
      <c r="AX10" s="2"/>
      <c r="AY10" s="3"/>
      <c r="AZ10" s="3"/>
      <c r="BA10" s="3"/>
      <c r="BB10" s="3"/>
      <c r="BC10" s="3"/>
      <c r="BD10" s="3"/>
      <c r="BE10" s="3"/>
      <c r="BF10" s="3"/>
      <c r="BG10" s="4"/>
      <c r="BH10" s="31">
        <f t="shared" si="6"/>
        <v>0</v>
      </c>
      <c r="BI10" s="2"/>
      <c r="BJ10" s="43">
        <f t="shared" si="7"/>
        <v>14</v>
      </c>
      <c r="BK10" s="41">
        <f t="shared" si="8"/>
        <v>2</v>
      </c>
      <c r="BL10" s="38">
        <f t="shared" si="9"/>
        <v>0.14000000000000001</v>
      </c>
    </row>
    <row r="11" spans="1:64" ht="16.2" thickBot="1">
      <c r="A11" s="24">
        <v>7</v>
      </c>
      <c r="B11" s="29" t="s">
        <v>71</v>
      </c>
      <c r="C11" s="46">
        <f t="shared" si="0"/>
        <v>23</v>
      </c>
      <c r="D11" s="55"/>
      <c r="E11" s="51">
        <f t="shared" si="1"/>
        <v>3</v>
      </c>
      <c r="F11" s="2"/>
      <c r="G11" s="3"/>
      <c r="H11" s="3"/>
      <c r="I11" s="3"/>
      <c r="J11" s="3"/>
      <c r="K11" s="3"/>
      <c r="L11" s="3">
        <v>3</v>
      </c>
      <c r="M11" s="3"/>
      <c r="N11" s="3"/>
      <c r="O11" s="4"/>
      <c r="P11" s="31">
        <f t="shared" si="2"/>
        <v>3</v>
      </c>
      <c r="Q11" s="2"/>
      <c r="R11" s="3"/>
      <c r="S11" s="3"/>
      <c r="T11" s="3"/>
      <c r="U11" s="3"/>
      <c r="V11" s="3"/>
      <c r="W11" s="3"/>
      <c r="X11" s="3"/>
      <c r="Y11" s="3"/>
      <c r="Z11" s="4"/>
      <c r="AA11" s="31">
        <f t="shared" si="3"/>
        <v>0</v>
      </c>
      <c r="AB11" s="2"/>
      <c r="AC11" s="3"/>
      <c r="AD11" s="3"/>
      <c r="AE11" s="3"/>
      <c r="AF11" s="3"/>
      <c r="AG11" s="3"/>
      <c r="AH11" s="3"/>
      <c r="AI11" s="3"/>
      <c r="AJ11" s="3"/>
      <c r="AK11" s="4"/>
      <c r="AL11" s="31">
        <f t="shared" si="4"/>
        <v>0</v>
      </c>
      <c r="AM11" s="2"/>
      <c r="AN11" s="3"/>
      <c r="AO11" s="3"/>
      <c r="AP11" s="3"/>
      <c r="AQ11" s="3"/>
      <c r="AR11" s="3"/>
      <c r="AS11" s="3"/>
      <c r="AT11" s="3"/>
      <c r="AU11" s="3"/>
      <c r="AV11" s="4"/>
      <c r="AW11" s="31">
        <f t="shared" si="5"/>
        <v>0</v>
      </c>
      <c r="AX11" s="2"/>
      <c r="AY11" s="3"/>
      <c r="AZ11" s="3"/>
      <c r="BA11" s="3"/>
      <c r="BB11" s="3"/>
      <c r="BC11" s="3"/>
      <c r="BD11" s="3"/>
      <c r="BE11" s="3"/>
      <c r="BF11" s="3"/>
      <c r="BG11" s="4"/>
      <c r="BH11" s="31">
        <f t="shared" si="6"/>
        <v>0</v>
      </c>
      <c r="BI11" s="2"/>
      <c r="BJ11" s="43">
        <f t="shared" si="7"/>
        <v>3</v>
      </c>
      <c r="BK11" s="41">
        <f t="shared" si="8"/>
        <v>23</v>
      </c>
      <c r="BL11" s="38">
        <f t="shared" si="9"/>
        <v>0.03</v>
      </c>
    </row>
    <row r="12" spans="1:64" ht="16.2" thickBot="1">
      <c r="A12" s="24">
        <v>8</v>
      </c>
      <c r="B12" s="29" t="s">
        <v>72</v>
      </c>
      <c r="C12" s="46">
        <f t="shared" si="0"/>
        <v>10</v>
      </c>
      <c r="D12" s="55"/>
      <c r="E12" s="51">
        <f t="shared" si="1"/>
        <v>9</v>
      </c>
      <c r="F12" s="2"/>
      <c r="G12" s="3"/>
      <c r="H12" s="3"/>
      <c r="I12" s="3"/>
      <c r="J12" s="3"/>
      <c r="K12" s="3"/>
      <c r="L12" s="3">
        <v>9</v>
      </c>
      <c r="M12" s="3"/>
      <c r="N12" s="3"/>
      <c r="O12" s="4"/>
      <c r="P12" s="31">
        <f t="shared" si="2"/>
        <v>9</v>
      </c>
      <c r="Q12" s="2"/>
      <c r="R12" s="3"/>
      <c r="S12" s="3"/>
      <c r="T12" s="3"/>
      <c r="U12" s="3"/>
      <c r="V12" s="3"/>
      <c r="W12" s="3"/>
      <c r="X12" s="3"/>
      <c r="Y12" s="3"/>
      <c r="Z12" s="4"/>
      <c r="AA12" s="31">
        <f t="shared" si="3"/>
        <v>0</v>
      </c>
      <c r="AB12" s="2"/>
      <c r="AC12" s="3"/>
      <c r="AD12" s="3"/>
      <c r="AE12" s="3"/>
      <c r="AF12" s="3"/>
      <c r="AG12" s="3"/>
      <c r="AH12" s="3"/>
      <c r="AI12" s="3"/>
      <c r="AJ12" s="3"/>
      <c r="AK12" s="4"/>
      <c r="AL12" s="31">
        <f t="shared" si="4"/>
        <v>0</v>
      </c>
      <c r="AM12" s="2"/>
      <c r="AN12" s="3"/>
      <c r="AO12" s="3"/>
      <c r="AP12" s="3"/>
      <c r="AQ12" s="3"/>
      <c r="AR12" s="3"/>
      <c r="AS12" s="3"/>
      <c r="AT12" s="3"/>
      <c r="AU12" s="3"/>
      <c r="AV12" s="4"/>
      <c r="AW12" s="31">
        <f t="shared" si="5"/>
        <v>0</v>
      </c>
      <c r="AX12" s="2"/>
      <c r="AY12" s="3"/>
      <c r="AZ12" s="3"/>
      <c r="BA12" s="3"/>
      <c r="BB12" s="3"/>
      <c r="BC12" s="3"/>
      <c r="BD12" s="3"/>
      <c r="BE12" s="3"/>
      <c r="BF12" s="3"/>
      <c r="BG12" s="4"/>
      <c r="BH12" s="31">
        <f t="shared" si="6"/>
        <v>0</v>
      </c>
      <c r="BI12" s="2"/>
      <c r="BJ12" s="43">
        <f t="shared" si="7"/>
        <v>9</v>
      </c>
      <c r="BK12" s="41">
        <f t="shared" si="8"/>
        <v>10</v>
      </c>
      <c r="BL12" s="38">
        <f t="shared" si="9"/>
        <v>0.09</v>
      </c>
    </row>
    <row r="13" spans="1:64" ht="16.2" thickBot="1">
      <c r="A13" s="24">
        <v>9</v>
      </c>
      <c r="B13" s="29" t="s">
        <v>73</v>
      </c>
      <c r="C13" s="46">
        <f t="shared" si="0"/>
        <v>14</v>
      </c>
      <c r="D13" s="55"/>
      <c r="E13" s="51">
        <f t="shared" si="1"/>
        <v>7</v>
      </c>
      <c r="F13" s="2"/>
      <c r="G13" s="3"/>
      <c r="H13" s="3"/>
      <c r="I13" s="3"/>
      <c r="J13" s="3"/>
      <c r="K13" s="3"/>
      <c r="L13" s="3">
        <v>7</v>
      </c>
      <c r="M13" s="3"/>
      <c r="N13" s="3"/>
      <c r="O13" s="4"/>
      <c r="P13" s="31">
        <f t="shared" si="2"/>
        <v>7</v>
      </c>
      <c r="Q13" s="2"/>
      <c r="R13" s="3"/>
      <c r="S13" s="3"/>
      <c r="T13" s="3"/>
      <c r="U13" s="3"/>
      <c r="V13" s="3"/>
      <c r="W13" s="3"/>
      <c r="X13" s="3"/>
      <c r="Y13" s="3"/>
      <c r="Z13" s="4"/>
      <c r="AA13" s="31">
        <f t="shared" si="3"/>
        <v>0</v>
      </c>
      <c r="AB13" s="2"/>
      <c r="AC13" s="3"/>
      <c r="AD13" s="3"/>
      <c r="AE13" s="3"/>
      <c r="AF13" s="3"/>
      <c r="AG13" s="3"/>
      <c r="AH13" s="3"/>
      <c r="AI13" s="3"/>
      <c r="AJ13" s="3"/>
      <c r="AK13" s="4"/>
      <c r="AL13" s="31">
        <f t="shared" si="4"/>
        <v>0</v>
      </c>
      <c r="AM13" s="2"/>
      <c r="AN13" s="3"/>
      <c r="AO13" s="3"/>
      <c r="AP13" s="3"/>
      <c r="AQ13" s="3"/>
      <c r="AR13" s="3"/>
      <c r="AS13" s="3"/>
      <c r="AT13" s="3"/>
      <c r="AU13" s="3"/>
      <c r="AV13" s="4"/>
      <c r="AW13" s="31">
        <f t="shared" si="5"/>
        <v>0</v>
      </c>
      <c r="AX13" s="2"/>
      <c r="AY13" s="3"/>
      <c r="AZ13" s="3"/>
      <c r="BA13" s="3"/>
      <c r="BB13" s="3"/>
      <c r="BC13" s="3"/>
      <c r="BD13" s="3"/>
      <c r="BE13" s="3"/>
      <c r="BF13" s="3"/>
      <c r="BG13" s="4"/>
      <c r="BH13" s="31">
        <f t="shared" si="6"/>
        <v>0</v>
      </c>
      <c r="BI13" s="2"/>
      <c r="BJ13" s="43">
        <f t="shared" si="7"/>
        <v>7</v>
      </c>
      <c r="BK13" s="41">
        <f t="shared" si="8"/>
        <v>14</v>
      </c>
      <c r="BL13" s="38">
        <f t="shared" si="9"/>
        <v>7.0000000000000007E-2</v>
      </c>
    </row>
    <row r="14" spans="1:64" ht="16.2" thickBot="1">
      <c r="A14" s="24">
        <v>10</v>
      </c>
      <c r="B14" s="29" t="s">
        <v>74</v>
      </c>
      <c r="C14" s="46">
        <f t="shared" si="0"/>
        <v>17</v>
      </c>
      <c r="D14" s="55"/>
      <c r="E14" s="51">
        <f t="shared" si="1"/>
        <v>6</v>
      </c>
      <c r="F14" s="2"/>
      <c r="G14" s="3"/>
      <c r="H14" s="3"/>
      <c r="I14" s="3"/>
      <c r="J14" s="3"/>
      <c r="K14" s="3"/>
      <c r="L14" s="3">
        <v>6</v>
      </c>
      <c r="M14" s="3"/>
      <c r="N14" s="3"/>
      <c r="O14" s="4"/>
      <c r="P14" s="31">
        <f t="shared" si="2"/>
        <v>6</v>
      </c>
      <c r="Q14" s="2"/>
      <c r="R14" s="3"/>
      <c r="S14" s="3"/>
      <c r="T14" s="3"/>
      <c r="U14" s="3"/>
      <c r="V14" s="3"/>
      <c r="W14" s="3"/>
      <c r="X14" s="3"/>
      <c r="Y14" s="3"/>
      <c r="Z14" s="4"/>
      <c r="AA14" s="31">
        <f t="shared" si="3"/>
        <v>0</v>
      </c>
      <c r="AB14" s="2"/>
      <c r="AC14" s="3"/>
      <c r="AD14" s="3"/>
      <c r="AE14" s="3"/>
      <c r="AF14" s="3"/>
      <c r="AG14" s="3"/>
      <c r="AH14" s="3"/>
      <c r="AI14" s="3"/>
      <c r="AJ14" s="3"/>
      <c r="AK14" s="4"/>
      <c r="AL14" s="31">
        <f t="shared" si="4"/>
        <v>0</v>
      </c>
      <c r="AM14" s="2"/>
      <c r="AN14" s="3"/>
      <c r="AO14" s="3"/>
      <c r="AP14" s="3"/>
      <c r="AQ14" s="3"/>
      <c r="AR14" s="3"/>
      <c r="AS14" s="3"/>
      <c r="AT14" s="3"/>
      <c r="AU14" s="3"/>
      <c r="AV14" s="4"/>
      <c r="AW14" s="31">
        <f t="shared" si="5"/>
        <v>0</v>
      </c>
      <c r="AX14" s="2"/>
      <c r="AY14" s="3"/>
      <c r="AZ14" s="3"/>
      <c r="BA14" s="3"/>
      <c r="BB14" s="3"/>
      <c r="BC14" s="3"/>
      <c r="BD14" s="3"/>
      <c r="BE14" s="3"/>
      <c r="BF14" s="3"/>
      <c r="BG14" s="4"/>
      <c r="BH14" s="31">
        <f t="shared" si="6"/>
        <v>0</v>
      </c>
      <c r="BI14" s="2"/>
      <c r="BJ14" s="43">
        <f t="shared" si="7"/>
        <v>6</v>
      </c>
      <c r="BK14" s="41">
        <f t="shared" si="8"/>
        <v>17</v>
      </c>
      <c r="BL14" s="38">
        <f t="shared" si="9"/>
        <v>0.06</v>
      </c>
    </row>
    <row r="15" spans="1:64" ht="16.2" thickBot="1">
      <c r="A15" s="24">
        <v>11</v>
      </c>
      <c r="B15" s="29" t="s">
        <v>75</v>
      </c>
      <c r="C15" s="46">
        <f t="shared" si="0"/>
        <v>8</v>
      </c>
      <c r="D15" s="55"/>
      <c r="E15" s="51">
        <f t="shared" si="1"/>
        <v>10</v>
      </c>
      <c r="F15" s="2"/>
      <c r="G15" s="3"/>
      <c r="H15" s="3"/>
      <c r="I15" s="3"/>
      <c r="J15" s="3"/>
      <c r="K15" s="3"/>
      <c r="L15" s="3">
        <v>10</v>
      </c>
      <c r="M15" s="3"/>
      <c r="N15" s="3"/>
      <c r="O15" s="4"/>
      <c r="P15" s="31">
        <f t="shared" si="2"/>
        <v>10</v>
      </c>
      <c r="Q15" s="2"/>
      <c r="R15" s="3"/>
      <c r="S15" s="3"/>
      <c r="T15" s="3"/>
      <c r="U15" s="3"/>
      <c r="V15" s="3"/>
      <c r="W15" s="3"/>
      <c r="X15" s="3"/>
      <c r="Y15" s="3"/>
      <c r="Z15" s="4"/>
      <c r="AA15" s="31">
        <f t="shared" si="3"/>
        <v>0</v>
      </c>
      <c r="AB15" s="2"/>
      <c r="AC15" s="3"/>
      <c r="AD15" s="3"/>
      <c r="AE15" s="3"/>
      <c r="AF15" s="3"/>
      <c r="AG15" s="3"/>
      <c r="AH15" s="3"/>
      <c r="AI15" s="3"/>
      <c r="AJ15" s="3"/>
      <c r="AK15" s="4"/>
      <c r="AL15" s="31">
        <f t="shared" si="4"/>
        <v>0</v>
      </c>
      <c r="AM15" s="2"/>
      <c r="AN15" s="3"/>
      <c r="AO15" s="3"/>
      <c r="AP15" s="3"/>
      <c r="AQ15" s="3"/>
      <c r="AR15" s="3"/>
      <c r="AS15" s="3"/>
      <c r="AT15" s="3"/>
      <c r="AU15" s="3"/>
      <c r="AV15" s="4"/>
      <c r="AW15" s="31">
        <f t="shared" si="5"/>
        <v>0</v>
      </c>
      <c r="AX15" s="2"/>
      <c r="AY15" s="3"/>
      <c r="AZ15" s="3"/>
      <c r="BA15" s="3"/>
      <c r="BB15" s="3"/>
      <c r="BC15" s="3"/>
      <c r="BD15" s="3"/>
      <c r="BE15" s="3"/>
      <c r="BF15" s="3"/>
      <c r="BG15" s="4"/>
      <c r="BH15" s="31">
        <f t="shared" si="6"/>
        <v>0</v>
      </c>
      <c r="BI15" s="2"/>
      <c r="BJ15" s="43">
        <f t="shared" si="7"/>
        <v>10</v>
      </c>
      <c r="BK15" s="41">
        <f t="shared" si="8"/>
        <v>8</v>
      </c>
      <c r="BL15" s="38">
        <f t="shared" si="9"/>
        <v>0.1</v>
      </c>
    </row>
    <row r="16" spans="1:64" ht="16.2" thickBot="1">
      <c r="A16" s="24">
        <v>12</v>
      </c>
      <c r="B16" s="29" t="s">
        <v>76</v>
      </c>
      <c r="C16" s="46">
        <f t="shared" si="0"/>
        <v>5</v>
      </c>
      <c r="D16" s="55"/>
      <c r="E16" s="51">
        <f t="shared" si="1"/>
        <v>11</v>
      </c>
      <c r="F16" s="2"/>
      <c r="G16" s="3"/>
      <c r="H16" s="3"/>
      <c r="I16" s="6"/>
      <c r="J16" s="3"/>
      <c r="K16" s="3"/>
      <c r="L16" s="3">
        <v>11</v>
      </c>
      <c r="M16" s="3"/>
      <c r="N16" s="3"/>
      <c r="O16" s="4"/>
      <c r="P16" s="31">
        <f t="shared" si="2"/>
        <v>11</v>
      </c>
      <c r="Q16" s="2"/>
      <c r="R16" s="3"/>
      <c r="S16" s="3"/>
      <c r="T16" s="3"/>
      <c r="U16" s="3"/>
      <c r="V16" s="3"/>
      <c r="W16" s="3"/>
      <c r="X16" s="3"/>
      <c r="Y16" s="3"/>
      <c r="Z16" s="4"/>
      <c r="AA16" s="31">
        <f t="shared" si="3"/>
        <v>0</v>
      </c>
      <c r="AB16" s="2"/>
      <c r="AC16" s="3"/>
      <c r="AD16" s="3"/>
      <c r="AE16" s="3"/>
      <c r="AF16" s="3"/>
      <c r="AG16" s="3"/>
      <c r="AH16" s="3"/>
      <c r="AI16" s="3"/>
      <c r="AJ16" s="3"/>
      <c r="AK16" s="4"/>
      <c r="AL16" s="31">
        <f t="shared" si="4"/>
        <v>0</v>
      </c>
      <c r="AM16" s="2"/>
      <c r="AN16" s="3"/>
      <c r="AO16" s="3"/>
      <c r="AP16" s="3"/>
      <c r="AQ16" s="3"/>
      <c r="AR16" s="3"/>
      <c r="AS16" s="3"/>
      <c r="AT16" s="3"/>
      <c r="AU16" s="3"/>
      <c r="AV16" s="4"/>
      <c r="AW16" s="31">
        <f t="shared" si="5"/>
        <v>0</v>
      </c>
      <c r="AX16" s="2"/>
      <c r="AY16" s="3"/>
      <c r="AZ16" s="3"/>
      <c r="BA16" s="3"/>
      <c r="BB16" s="3"/>
      <c r="BC16" s="3"/>
      <c r="BD16" s="3"/>
      <c r="BE16" s="3"/>
      <c r="BF16" s="3"/>
      <c r="BG16" s="4"/>
      <c r="BH16" s="31">
        <f t="shared" si="6"/>
        <v>0</v>
      </c>
      <c r="BI16" s="2"/>
      <c r="BJ16" s="43">
        <f t="shared" si="7"/>
        <v>11</v>
      </c>
      <c r="BK16" s="41">
        <f t="shared" si="8"/>
        <v>5</v>
      </c>
      <c r="BL16" s="38">
        <f t="shared" si="9"/>
        <v>0.11</v>
      </c>
    </row>
    <row r="17" spans="1:64" ht="16.2" thickBot="1">
      <c r="A17" s="24">
        <v>13</v>
      </c>
      <c r="B17" s="29" t="s">
        <v>77</v>
      </c>
      <c r="C17" s="46">
        <f t="shared" si="0"/>
        <v>5</v>
      </c>
      <c r="D17" s="55"/>
      <c r="E17" s="51">
        <f t="shared" si="1"/>
        <v>11</v>
      </c>
      <c r="F17" s="2"/>
      <c r="G17" s="3"/>
      <c r="H17" s="3"/>
      <c r="I17" s="3"/>
      <c r="J17" s="3"/>
      <c r="K17" s="3"/>
      <c r="L17" s="3">
        <v>11</v>
      </c>
      <c r="M17" s="3"/>
      <c r="N17" s="3"/>
      <c r="O17" s="4"/>
      <c r="P17" s="31">
        <f t="shared" si="2"/>
        <v>11</v>
      </c>
      <c r="Q17" s="2"/>
      <c r="R17" s="3"/>
      <c r="S17" s="3"/>
      <c r="T17" s="3"/>
      <c r="U17" s="3"/>
      <c r="V17" s="3"/>
      <c r="W17" s="3"/>
      <c r="X17" s="3"/>
      <c r="Y17" s="3"/>
      <c r="Z17" s="4"/>
      <c r="AA17" s="31">
        <f t="shared" si="3"/>
        <v>0</v>
      </c>
      <c r="AB17" s="2"/>
      <c r="AC17" s="3"/>
      <c r="AD17" s="3"/>
      <c r="AE17" s="3"/>
      <c r="AF17" s="3"/>
      <c r="AG17" s="3"/>
      <c r="AH17" s="3"/>
      <c r="AI17" s="3"/>
      <c r="AJ17" s="3"/>
      <c r="AK17" s="4"/>
      <c r="AL17" s="31">
        <f t="shared" si="4"/>
        <v>0</v>
      </c>
      <c r="AM17" s="2"/>
      <c r="AN17" s="3"/>
      <c r="AO17" s="3"/>
      <c r="AP17" s="3"/>
      <c r="AQ17" s="3"/>
      <c r="AR17" s="3"/>
      <c r="AS17" s="3"/>
      <c r="AT17" s="3"/>
      <c r="AU17" s="3"/>
      <c r="AV17" s="4"/>
      <c r="AW17" s="31">
        <f t="shared" si="5"/>
        <v>0</v>
      </c>
      <c r="AX17" s="2"/>
      <c r="AY17" s="3"/>
      <c r="AZ17" s="3"/>
      <c r="BA17" s="3"/>
      <c r="BB17" s="3"/>
      <c r="BC17" s="3"/>
      <c r="BD17" s="3"/>
      <c r="BE17" s="3"/>
      <c r="BF17" s="3"/>
      <c r="BG17" s="4"/>
      <c r="BH17" s="31">
        <f t="shared" si="6"/>
        <v>0</v>
      </c>
      <c r="BI17" s="2"/>
      <c r="BJ17" s="43">
        <f t="shared" si="7"/>
        <v>11</v>
      </c>
      <c r="BK17" s="41">
        <f t="shared" si="8"/>
        <v>5</v>
      </c>
      <c r="BL17" s="38">
        <f t="shared" si="9"/>
        <v>0.11</v>
      </c>
    </row>
    <row r="18" spans="1:64" ht="16.2" thickBot="1">
      <c r="A18" s="24">
        <v>14</v>
      </c>
      <c r="B18" s="29" t="s">
        <v>78</v>
      </c>
      <c r="C18" s="46">
        <f t="shared" si="0"/>
        <v>19</v>
      </c>
      <c r="D18" s="55"/>
      <c r="E18" s="51">
        <f t="shared" si="1"/>
        <v>5</v>
      </c>
      <c r="F18" s="2"/>
      <c r="G18" s="3"/>
      <c r="H18" s="3"/>
      <c r="I18" s="3"/>
      <c r="J18" s="3"/>
      <c r="K18" s="3"/>
      <c r="L18" s="3">
        <v>5</v>
      </c>
      <c r="M18" s="3"/>
      <c r="N18" s="3"/>
      <c r="O18" s="4"/>
      <c r="P18" s="31">
        <f t="shared" si="2"/>
        <v>5</v>
      </c>
      <c r="Q18" s="2"/>
      <c r="R18" s="3"/>
      <c r="S18" s="3"/>
      <c r="T18" s="3"/>
      <c r="U18" s="3"/>
      <c r="V18" s="3"/>
      <c r="W18" s="3"/>
      <c r="X18" s="3"/>
      <c r="Y18" s="3"/>
      <c r="Z18" s="4"/>
      <c r="AA18" s="31">
        <f t="shared" si="3"/>
        <v>0</v>
      </c>
      <c r="AB18" s="2"/>
      <c r="AC18" s="3"/>
      <c r="AD18" s="3"/>
      <c r="AE18" s="3"/>
      <c r="AF18" s="3"/>
      <c r="AG18" s="3"/>
      <c r="AH18" s="3"/>
      <c r="AI18" s="3"/>
      <c r="AJ18" s="3"/>
      <c r="AK18" s="4"/>
      <c r="AL18" s="31">
        <f t="shared" si="4"/>
        <v>0</v>
      </c>
      <c r="AM18" s="2"/>
      <c r="AN18" s="3"/>
      <c r="AO18" s="3"/>
      <c r="AP18" s="3"/>
      <c r="AQ18" s="3"/>
      <c r="AR18" s="3"/>
      <c r="AS18" s="3"/>
      <c r="AT18" s="3"/>
      <c r="AU18" s="3"/>
      <c r="AV18" s="4"/>
      <c r="AW18" s="31">
        <f t="shared" si="5"/>
        <v>0</v>
      </c>
      <c r="AX18" s="2"/>
      <c r="AY18" s="3"/>
      <c r="AZ18" s="3"/>
      <c r="BA18" s="3"/>
      <c r="BB18" s="3"/>
      <c r="BC18" s="3"/>
      <c r="BD18" s="3"/>
      <c r="BE18" s="3"/>
      <c r="BF18" s="3"/>
      <c r="BG18" s="4"/>
      <c r="BH18" s="31">
        <f t="shared" si="6"/>
        <v>0</v>
      </c>
      <c r="BI18" s="2"/>
      <c r="BJ18" s="43">
        <f t="shared" si="7"/>
        <v>5</v>
      </c>
      <c r="BK18" s="41">
        <f t="shared" si="8"/>
        <v>19</v>
      </c>
      <c r="BL18" s="38">
        <f t="shared" si="9"/>
        <v>0.05</v>
      </c>
    </row>
    <row r="19" spans="1:64" ht="16.2" thickBot="1">
      <c r="A19" s="24">
        <v>15</v>
      </c>
      <c r="B19" s="29" t="s">
        <v>79</v>
      </c>
      <c r="C19" s="46">
        <f t="shared" si="0"/>
        <v>12</v>
      </c>
      <c r="D19" s="55"/>
      <c r="E19" s="51">
        <f t="shared" si="1"/>
        <v>8</v>
      </c>
      <c r="F19" s="2"/>
      <c r="G19" s="3"/>
      <c r="H19" s="3"/>
      <c r="I19" s="3"/>
      <c r="J19" s="3"/>
      <c r="K19" s="3"/>
      <c r="L19" s="3">
        <v>8</v>
      </c>
      <c r="M19" s="3"/>
      <c r="N19" s="3"/>
      <c r="O19" s="4"/>
      <c r="P19" s="31">
        <f t="shared" si="2"/>
        <v>8</v>
      </c>
      <c r="Q19" s="2"/>
      <c r="R19" s="3"/>
      <c r="S19" s="3"/>
      <c r="T19" s="3"/>
      <c r="U19" s="3"/>
      <c r="V19" s="3"/>
      <c r="W19" s="3"/>
      <c r="X19" s="3"/>
      <c r="Y19" s="3"/>
      <c r="Z19" s="4"/>
      <c r="AA19" s="31">
        <f t="shared" si="3"/>
        <v>0</v>
      </c>
      <c r="AB19" s="2"/>
      <c r="AC19" s="3"/>
      <c r="AD19" s="3"/>
      <c r="AE19" s="3"/>
      <c r="AF19" s="3"/>
      <c r="AG19" s="3"/>
      <c r="AH19" s="3"/>
      <c r="AI19" s="3"/>
      <c r="AJ19" s="3"/>
      <c r="AK19" s="4"/>
      <c r="AL19" s="31">
        <f t="shared" si="4"/>
        <v>0</v>
      </c>
      <c r="AM19" s="2"/>
      <c r="AN19" s="3"/>
      <c r="AO19" s="3"/>
      <c r="AP19" s="3"/>
      <c r="AQ19" s="3"/>
      <c r="AR19" s="3"/>
      <c r="AS19" s="3"/>
      <c r="AT19" s="3"/>
      <c r="AU19" s="3"/>
      <c r="AV19" s="4"/>
      <c r="AW19" s="31">
        <f t="shared" si="5"/>
        <v>0</v>
      </c>
      <c r="AX19" s="2"/>
      <c r="AY19" s="3"/>
      <c r="AZ19" s="3"/>
      <c r="BA19" s="3"/>
      <c r="BB19" s="3"/>
      <c r="BC19" s="3"/>
      <c r="BD19" s="3"/>
      <c r="BE19" s="3"/>
      <c r="BF19" s="3"/>
      <c r="BG19" s="4"/>
      <c r="BH19" s="31">
        <f t="shared" si="6"/>
        <v>0</v>
      </c>
      <c r="BI19" s="2"/>
      <c r="BJ19" s="43">
        <f t="shared" si="7"/>
        <v>8</v>
      </c>
      <c r="BK19" s="41">
        <f t="shared" si="8"/>
        <v>12</v>
      </c>
      <c r="BL19" s="38">
        <f t="shared" si="9"/>
        <v>0.08</v>
      </c>
    </row>
    <row r="20" spans="1:64" ht="16.2" thickBot="1">
      <c r="A20" s="24">
        <v>16</v>
      </c>
      <c r="B20" s="29" t="s">
        <v>80</v>
      </c>
      <c r="C20" s="46">
        <f t="shared" si="0"/>
        <v>20</v>
      </c>
      <c r="D20" s="55"/>
      <c r="E20" s="51">
        <f t="shared" si="1"/>
        <v>4</v>
      </c>
      <c r="F20" s="2"/>
      <c r="G20" s="3"/>
      <c r="H20" s="3"/>
      <c r="I20" s="3"/>
      <c r="J20" s="3"/>
      <c r="K20" s="3"/>
      <c r="L20" s="3">
        <v>4</v>
      </c>
      <c r="M20" s="3"/>
      <c r="N20" s="3"/>
      <c r="O20" s="4"/>
      <c r="P20" s="31">
        <f t="shared" si="2"/>
        <v>4</v>
      </c>
      <c r="Q20" s="2"/>
      <c r="R20" s="3"/>
      <c r="S20" s="3"/>
      <c r="T20" s="3"/>
      <c r="U20" s="3"/>
      <c r="V20" s="3"/>
      <c r="W20" s="3"/>
      <c r="X20" s="3"/>
      <c r="Y20" s="3"/>
      <c r="Z20" s="4"/>
      <c r="AA20" s="31">
        <f t="shared" si="3"/>
        <v>0</v>
      </c>
      <c r="AB20" s="2"/>
      <c r="AC20" s="3"/>
      <c r="AD20" s="3"/>
      <c r="AE20" s="3"/>
      <c r="AF20" s="3"/>
      <c r="AG20" s="3"/>
      <c r="AH20" s="3"/>
      <c r="AI20" s="3"/>
      <c r="AJ20" s="3"/>
      <c r="AK20" s="4"/>
      <c r="AL20" s="31">
        <f t="shared" si="4"/>
        <v>0</v>
      </c>
      <c r="AM20" s="2"/>
      <c r="AN20" s="3"/>
      <c r="AO20" s="3"/>
      <c r="AP20" s="3"/>
      <c r="AQ20" s="3"/>
      <c r="AR20" s="3"/>
      <c r="AS20" s="3"/>
      <c r="AT20" s="3"/>
      <c r="AU20" s="3"/>
      <c r="AV20" s="4"/>
      <c r="AW20" s="31">
        <f t="shared" si="5"/>
        <v>0</v>
      </c>
      <c r="AX20" s="2"/>
      <c r="AY20" s="3"/>
      <c r="AZ20" s="3"/>
      <c r="BA20" s="3"/>
      <c r="BB20" s="3"/>
      <c r="BC20" s="3"/>
      <c r="BD20" s="3"/>
      <c r="BE20" s="3"/>
      <c r="BF20" s="3"/>
      <c r="BG20" s="4"/>
      <c r="BH20" s="31">
        <f t="shared" si="6"/>
        <v>0</v>
      </c>
      <c r="BI20" s="2"/>
      <c r="BJ20" s="43">
        <f t="shared" si="7"/>
        <v>4</v>
      </c>
      <c r="BK20" s="41">
        <f t="shared" si="8"/>
        <v>20</v>
      </c>
      <c r="BL20" s="38">
        <f t="shared" si="9"/>
        <v>0.04</v>
      </c>
    </row>
    <row r="21" spans="1:64" ht="16.2" thickBot="1">
      <c r="A21" s="24">
        <v>17</v>
      </c>
      <c r="B21" s="29" t="s">
        <v>81</v>
      </c>
      <c r="C21" s="46">
        <f t="shared" si="0"/>
        <v>17</v>
      </c>
      <c r="D21" s="55"/>
      <c r="E21" s="51">
        <f t="shared" si="1"/>
        <v>6</v>
      </c>
      <c r="F21" s="2"/>
      <c r="G21" s="3"/>
      <c r="H21" s="3"/>
      <c r="I21" s="3"/>
      <c r="J21" s="3"/>
      <c r="K21" s="3"/>
      <c r="L21" s="3">
        <v>6</v>
      </c>
      <c r="M21" s="3"/>
      <c r="N21" s="3"/>
      <c r="O21" s="4"/>
      <c r="P21" s="31">
        <f t="shared" si="2"/>
        <v>6</v>
      </c>
      <c r="Q21" s="2"/>
      <c r="R21" s="3"/>
      <c r="S21" s="3"/>
      <c r="T21" s="3"/>
      <c r="U21" s="3"/>
      <c r="V21" s="3"/>
      <c r="W21" s="3"/>
      <c r="X21" s="3"/>
      <c r="Y21" s="3"/>
      <c r="Z21" s="4"/>
      <c r="AA21" s="31">
        <f t="shared" si="3"/>
        <v>0</v>
      </c>
      <c r="AB21" s="2"/>
      <c r="AC21" s="3"/>
      <c r="AD21" s="3"/>
      <c r="AE21" s="3"/>
      <c r="AF21" s="3"/>
      <c r="AG21" s="3"/>
      <c r="AH21" s="3"/>
      <c r="AI21" s="3"/>
      <c r="AJ21" s="3"/>
      <c r="AK21" s="4"/>
      <c r="AL21" s="31">
        <f t="shared" si="4"/>
        <v>0</v>
      </c>
      <c r="AM21" s="2"/>
      <c r="AN21" s="3"/>
      <c r="AO21" s="3"/>
      <c r="AP21" s="3"/>
      <c r="AQ21" s="3"/>
      <c r="AR21" s="3"/>
      <c r="AS21" s="3"/>
      <c r="AT21" s="3"/>
      <c r="AU21" s="3"/>
      <c r="AV21" s="4"/>
      <c r="AW21" s="31">
        <f t="shared" si="5"/>
        <v>0</v>
      </c>
      <c r="AX21" s="2"/>
      <c r="AY21" s="3"/>
      <c r="AZ21" s="3"/>
      <c r="BA21" s="3"/>
      <c r="BB21" s="3"/>
      <c r="BC21" s="3"/>
      <c r="BD21" s="3"/>
      <c r="BE21" s="3"/>
      <c r="BF21" s="3"/>
      <c r="BG21" s="4"/>
      <c r="BH21" s="31">
        <f t="shared" si="6"/>
        <v>0</v>
      </c>
      <c r="BI21" s="2"/>
      <c r="BJ21" s="43">
        <f t="shared" si="7"/>
        <v>6</v>
      </c>
      <c r="BK21" s="41">
        <f t="shared" si="8"/>
        <v>17</v>
      </c>
      <c r="BL21" s="38">
        <f t="shared" si="9"/>
        <v>0.06</v>
      </c>
    </row>
    <row r="22" spans="1:64" ht="16.2" thickBot="1">
      <c r="A22" s="24">
        <v>18</v>
      </c>
      <c r="B22" s="29" t="s">
        <v>82</v>
      </c>
      <c r="C22" s="46">
        <f t="shared" si="0"/>
        <v>20</v>
      </c>
      <c r="D22" s="55"/>
      <c r="E22" s="51">
        <f t="shared" si="1"/>
        <v>4</v>
      </c>
      <c r="F22" s="2"/>
      <c r="G22" s="3"/>
      <c r="H22" s="3"/>
      <c r="I22" s="3"/>
      <c r="J22" s="3"/>
      <c r="K22" s="3"/>
      <c r="L22" s="3">
        <v>4</v>
      </c>
      <c r="M22" s="3"/>
      <c r="N22" s="3"/>
      <c r="O22" s="4"/>
      <c r="P22" s="31">
        <f t="shared" si="2"/>
        <v>4</v>
      </c>
      <c r="Q22" s="2"/>
      <c r="R22" s="3"/>
      <c r="S22" s="3"/>
      <c r="T22" s="3"/>
      <c r="U22" s="3"/>
      <c r="V22" s="3"/>
      <c r="W22" s="3"/>
      <c r="X22" s="3"/>
      <c r="Y22" s="3"/>
      <c r="Z22" s="4"/>
      <c r="AA22" s="31">
        <f t="shared" si="3"/>
        <v>0</v>
      </c>
      <c r="AB22" s="2"/>
      <c r="AC22" s="3"/>
      <c r="AD22" s="3"/>
      <c r="AE22" s="3"/>
      <c r="AF22" s="3"/>
      <c r="AG22" s="3"/>
      <c r="AH22" s="3"/>
      <c r="AI22" s="3"/>
      <c r="AJ22" s="3"/>
      <c r="AK22" s="4"/>
      <c r="AL22" s="31">
        <f t="shared" si="4"/>
        <v>0</v>
      </c>
      <c r="AM22" s="2"/>
      <c r="AN22" s="3"/>
      <c r="AO22" s="3"/>
      <c r="AP22" s="3"/>
      <c r="AQ22" s="3"/>
      <c r="AR22" s="3"/>
      <c r="AS22" s="3"/>
      <c r="AT22" s="3"/>
      <c r="AU22" s="3"/>
      <c r="AV22" s="4"/>
      <c r="AW22" s="31">
        <f t="shared" si="5"/>
        <v>0</v>
      </c>
      <c r="AX22" s="2"/>
      <c r="AY22" s="3"/>
      <c r="AZ22" s="3"/>
      <c r="BA22" s="3"/>
      <c r="BB22" s="3"/>
      <c r="BC22" s="3"/>
      <c r="BD22" s="3"/>
      <c r="BE22" s="3"/>
      <c r="BF22" s="3"/>
      <c r="BG22" s="4"/>
      <c r="BH22" s="31">
        <f t="shared" si="6"/>
        <v>0</v>
      </c>
      <c r="BI22" s="2"/>
      <c r="BJ22" s="43">
        <f t="shared" si="7"/>
        <v>4</v>
      </c>
      <c r="BK22" s="41">
        <f t="shared" si="8"/>
        <v>20</v>
      </c>
      <c r="BL22" s="38">
        <f t="shared" si="9"/>
        <v>0.04</v>
      </c>
    </row>
    <row r="23" spans="1:64" ht="16.2" thickBot="1">
      <c r="A23" s="24">
        <v>19</v>
      </c>
      <c r="B23" s="29" t="s">
        <v>83</v>
      </c>
      <c r="C23" s="46">
        <f t="shared" si="0"/>
        <v>10</v>
      </c>
      <c r="D23" s="55"/>
      <c r="E23" s="51">
        <f t="shared" si="1"/>
        <v>9</v>
      </c>
      <c r="F23" s="2"/>
      <c r="G23" s="3"/>
      <c r="H23" s="3"/>
      <c r="I23" s="6"/>
      <c r="J23" s="3"/>
      <c r="K23" s="3"/>
      <c r="L23" s="3">
        <v>9</v>
      </c>
      <c r="M23" s="3"/>
      <c r="N23" s="3"/>
      <c r="O23" s="4"/>
      <c r="P23" s="31">
        <f t="shared" si="2"/>
        <v>9</v>
      </c>
      <c r="Q23" s="2"/>
      <c r="R23" s="3"/>
      <c r="S23" s="3"/>
      <c r="T23" s="3"/>
      <c r="U23" s="3"/>
      <c r="V23" s="3"/>
      <c r="W23" s="3"/>
      <c r="X23" s="3"/>
      <c r="Y23" s="3"/>
      <c r="Z23" s="4"/>
      <c r="AA23" s="31">
        <f t="shared" si="3"/>
        <v>0</v>
      </c>
      <c r="AB23" s="2"/>
      <c r="AC23" s="3"/>
      <c r="AD23" s="3"/>
      <c r="AE23" s="3"/>
      <c r="AF23" s="3"/>
      <c r="AG23" s="3"/>
      <c r="AH23" s="3"/>
      <c r="AI23" s="3"/>
      <c r="AJ23" s="3"/>
      <c r="AK23" s="4"/>
      <c r="AL23" s="31">
        <f t="shared" si="4"/>
        <v>0</v>
      </c>
      <c r="AM23" s="2"/>
      <c r="AN23" s="3"/>
      <c r="AO23" s="3"/>
      <c r="AP23" s="3"/>
      <c r="AQ23" s="3"/>
      <c r="AR23" s="3"/>
      <c r="AS23" s="3"/>
      <c r="AT23" s="3"/>
      <c r="AU23" s="3"/>
      <c r="AV23" s="4"/>
      <c r="AW23" s="31">
        <f t="shared" si="5"/>
        <v>0</v>
      </c>
      <c r="AX23" s="2"/>
      <c r="AY23" s="3"/>
      <c r="AZ23" s="3"/>
      <c r="BA23" s="3"/>
      <c r="BB23" s="3"/>
      <c r="BC23" s="3"/>
      <c r="BD23" s="3"/>
      <c r="BE23" s="3"/>
      <c r="BF23" s="3"/>
      <c r="BG23" s="4"/>
      <c r="BH23" s="31">
        <f t="shared" si="6"/>
        <v>0</v>
      </c>
      <c r="BI23" s="2"/>
      <c r="BJ23" s="43">
        <f t="shared" si="7"/>
        <v>9</v>
      </c>
      <c r="BK23" s="41">
        <f t="shared" si="8"/>
        <v>10</v>
      </c>
      <c r="BL23" s="38">
        <f t="shared" si="9"/>
        <v>0.09</v>
      </c>
    </row>
    <row r="24" spans="1:64" ht="16.2" thickBot="1">
      <c r="A24" s="24">
        <v>20</v>
      </c>
      <c r="B24" s="29" t="s">
        <v>84</v>
      </c>
      <c r="C24" s="46">
        <f t="shared" si="0"/>
        <v>14</v>
      </c>
      <c r="D24" s="55"/>
      <c r="E24" s="51">
        <f t="shared" si="1"/>
        <v>7</v>
      </c>
      <c r="F24" s="2"/>
      <c r="G24" s="3"/>
      <c r="H24" s="3"/>
      <c r="I24" s="3"/>
      <c r="J24" s="3"/>
      <c r="K24" s="3"/>
      <c r="L24" s="3">
        <v>7</v>
      </c>
      <c r="M24" s="3"/>
      <c r="N24" s="3"/>
      <c r="O24" s="4"/>
      <c r="P24" s="31">
        <f t="shared" si="2"/>
        <v>7</v>
      </c>
      <c r="Q24" s="2"/>
      <c r="R24" s="3"/>
      <c r="S24" s="3"/>
      <c r="T24" s="3"/>
      <c r="U24" s="3"/>
      <c r="V24" s="3"/>
      <c r="W24" s="3"/>
      <c r="X24" s="3"/>
      <c r="Y24" s="3"/>
      <c r="Z24" s="4"/>
      <c r="AA24" s="31">
        <f t="shared" si="3"/>
        <v>0</v>
      </c>
      <c r="AB24" s="2"/>
      <c r="AC24" s="3"/>
      <c r="AD24" s="3"/>
      <c r="AE24" s="3"/>
      <c r="AF24" s="3"/>
      <c r="AG24" s="3"/>
      <c r="AH24" s="3"/>
      <c r="AI24" s="3"/>
      <c r="AJ24" s="3"/>
      <c r="AK24" s="4"/>
      <c r="AL24" s="31">
        <f t="shared" si="4"/>
        <v>0</v>
      </c>
      <c r="AM24" s="2"/>
      <c r="AN24" s="3"/>
      <c r="AO24" s="3"/>
      <c r="AP24" s="3"/>
      <c r="AQ24" s="3"/>
      <c r="AR24" s="3"/>
      <c r="AS24" s="3"/>
      <c r="AT24" s="3"/>
      <c r="AU24" s="3"/>
      <c r="AV24" s="4"/>
      <c r="AW24" s="31">
        <f t="shared" si="5"/>
        <v>0</v>
      </c>
      <c r="AX24" s="2"/>
      <c r="AY24" s="3"/>
      <c r="AZ24" s="3"/>
      <c r="BA24" s="3"/>
      <c r="BB24" s="3"/>
      <c r="BC24" s="3"/>
      <c r="BD24" s="3"/>
      <c r="BE24" s="3"/>
      <c r="BF24" s="3"/>
      <c r="BG24" s="4"/>
      <c r="BH24" s="31">
        <f t="shared" si="6"/>
        <v>0</v>
      </c>
      <c r="BI24" s="2"/>
      <c r="BJ24" s="43">
        <f t="shared" si="7"/>
        <v>7</v>
      </c>
      <c r="BK24" s="41">
        <f t="shared" si="8"/>
        <v>14</v>
      </c>
      <c r="BL24" s="38">
        <f t="shared" si="9"/>
        <v>7.0000000000000007E-2</v>
      </c>
    </row>
    <row r="25" spans="1:64" ht="16.2" thickBot="1">
      <c r="A25" s="24">
        <v>21</v>
      </c>
      <c r="B25" s="29" t="s">
        <v>85</v>
      </c>
      <c r="C25" s="46">
        <f t="shared" si="0"/>
        <v>12</v>
      </c>
      <c r="D25" s="55"/>
      <c r="E25" s="51">
        <f t="shared" si="1"/>
        <v>8</v>
      </c>
      <c r="F25" s="2"/>
      <c r="G25" s="3"/>
      <c r="H25" s="3"/>
      <c r="I25" s="3"/>
      <c r="J25" s="3"/>
      <c r="K25" s="3"/>
      <c r="L25" s="3">
        <v>8</v>
      </c>
      <c r="M25" s="3"/>
      <c r="N25" s="3"/>
      <c r="O25" s="4"/>
      <c r="P25" s="31">
        <f t="shared" si="2"/>
        <v>8</v>
      </c>
      <c r="Q25" s="2"/>
      <c r="R25" s="3"/>
      <c r="S25" s="3"/>
      <c r="T25" s="3"/>
      <c r="U25" s="3"/>
      <c r="V25" s="3"/>
      <c r="W25" s="3"/>
      <c r="X25" s="3"/>
      <c r="Y25" s="3"/>
      <c r="Z25" s="4"/>
      <c r="AA25" s="31">
        <f t="shared" si="3"/>
        <v>0</v>
      </c>
      <c r="AB25" s="2"/>
      <c r="AC25" s="3"/>
      <c r="AD25" s="3"/>
      <c r="AE25" s="3"/>
      <c r="AF25" s="3"/>
      <c r="AG25" s="3"/>
      <c r="AH25" s="3"/>
      <c r="AI25" s="3"/>
      <c r="AJ25" s="3"/>
      <c r="AK25" s="4"/>
      <c r="AL25" s="31">
        <f t="shared" si="4"/>
        <v>0</v>
      </c>
      <c r="AM25" s="2"/>
      <c r="AN25" s="3"/>
      <c r="AO25" s="3"/>
      <c r="AP25" s="3"/>
      <c r="AQ25" s="3"/>
      <c r="AR25" s="3"/>
      <c r="AS25" s="3"/>
      <c r="AT25" s="3"/>
      <c r="AU25" s="3"/>
      <c r="AV25" s="4"/>
      <c r="AW25" s="31">
        <f t="shared" si="5"/>
        <v>0</v>
      </c>
      <c r="AX25" s="2"/>
      <c r="AY25" s="3"/>
      <c r="AZ25" s="3"/>
      <c r="BA25" s="3"/>
      <c r="BB25" s="3"/>
      <c r="BC25" s="3"/>
      <c r="BD25" s="3"/>
      <c r="BE25" s="3"/>
      <c r="BF25" s="3"/>
      <c r="BG25" s="4"/>
      <c r="BH25" s="31">
        <f t="shared" si="6"/>
        <v>0</v>
      </c>
      <c r="BI25" s="2"/>
      <c r="BJ25" s="43">
        <f t="shared" si="7"/>
        <v>8</v>
      </c>
      <c r="BK25" s="41">
        <f t="shared" si="8"/>
        <v>12</v>
      </c>
      <c r="BL25" s="38">
        <f t="shared" si="9"/>
        <v>0.08</v>
      </c>
    </row>
    <row r="26" spans="1:64" ht="16.2" thickBot="1">
      <c r="A26" s="24">
        <v>22</v>
      </c>
      <c r="B26" s="29" t="s">
        <v>86</v>
      </c>
      <c r="C26" s="46">
        <f t="shared" si="0"/>
        <v>8</v>
      </c>
      <c r="D26" s="55"/>
      <c r="E26" s="51">
        <f t="shared" si="1"/>
        <v>10</v>
      </c>
      <c r="F26" s="2"/>
      <c r="G26" s="3"/>
      <c r="H26" s="3"/>
      <c r="I26" s="3"/>
      <c r="J26" s="3"/>
      <c r="K26" s="3"/>
      <c r="L26" s="3">
        <v>10</v>
      </c>
      <c r="M26" s="3"/>
      <c r="N26" s="3"/>
      <c r="O26" s="4"/>
      <c r="P26" s="31">
        <f t="shared" si="2"/>
        <v>10</v>
      </c>
      <c r="Q26" s="2"/>
      <c r="R26" s="3"/>
      <c r="S26" s="3"/>
      <c r="T26" s="3"/>
      <c r="U26" s="3"/>
      <c r="V26" s="3"/>
      <c r="W26" s="3"/>
      <c r="X26" s="3"/>
      <c r="Y26" s="3"/>
      <c r="Z26" s="4"/>
      <c r="AA26" s="31">
        <f t="shared" si="3"/>
        <v>0</v>
      </c>
      <c r="AB26" s="2"/>
      <c r="AC26" s="3"/>
      <c r="AD26" s="3"/>
      <c r="AE26" s="3"/>
      <c r="AF26" s="3"/>
      <c r="AG26" s="3"/>
      <c r="AH26" s="3"/>
      <c r="AI26" s="3"/>
      <c r="AJ26" s="3"/>
      <c r="AK26" s="4"/>
      <c r="AL26" s="31">
        <f t="shared" si="4"/>
        <v>0</v>
      </c>
      <c r="AM26" s="2"/>
      <c r="AN26" s="3"/>
      <c r="AO26" s="3"/>
      <c r="AP26" s="3"/>
      <c r="AQ26" s="3"/>
      <c r="AR26" s="3"/>
      <c r="AS26" s="3"/>
      <c r="AT26" s="3"/>
      <c r="AU26" s="3"/>
      <c r="AV26" s="4"/>
      <c r="AW26" s="31">
        <f t="shared" si="5"/>
        <v>0</v>
      </c>
      <c r="AX26" s="2"/>
      <c r="AY26" s="3"/>
      <c r="AZ26" s="3"/>
      <c r="BA26" s="3"/>
      <c r="BB26" s="3"/>
      <c r="BC26" s="3"/>
      <c r="BD26" s="3"/>
      <c r="BE26" s="3"/>
      <c r="BF26" s="3"/>
      <c r="BG26" s="4"/>
      <c r="BH26" s="31">
        <f t="shared" si="6"/>
        <v>0</v>
      </c>
      <c r="BI26" s="2"/>
      <c r="BJ26" s="43">
        <f t="shared" si="7"/>
        <v>10</v>
      </c>
      <c r="BK26" s="41">
        <f t="shared" si="8"/>
        <v>8</v>
      </c>
      <c r="BL26" s="38">
        <f t="shared" si="9"/>
        <v>0.1</v>
      </c>
    </row>
    <row r="27" spans="1:64" ht="16.2" thickBot="1">
      <c r="A27" s="24">
        <v>23</v>
      </c>
      <c r="B27" s="29" t="s">
        <v>87</v>
      </c>
      <c r="C27" s="46">
        <f t="shared" si="0"/>
        <v>4</v>
      </c>
      <c r="D27" s="55"/>
      <c r="E27" s="51">
        <f t="shared" si="1"/>
        <v>12</v>
      </c>
      <c r="F27" s="2"/>
      <c r="G27" s="3"/>
      <c r="H27" s="3"/>
      <c r="I27" s="3"/>
      <c r="J27" s="3"/>
      <c r="K27" s="3"/>
      <c r="L27" s="3">
        <v>12</v>
      </c>
      <c r="M27" s="3"/>
      <c r="N27" s="3"/>
      <c r="O27" s="4"/>
      <c r="P27" s="31">
        <f t="shared" si="2"/>
        <v>12</v>
      </c>
      <c r="Q27" s="2"/>
      <c r="R27" s="3"/>
      <c r="S27" s="3"/>
      <c r="T27" s="3"/>
      <c r="U27" s="3"/>
      <c r="V27" s="3"/>
      <c r="W27" s="3"/>
      <c r="X27" s="3"/>
      <c r="Y27" s="3"/>
      <c r="Z27" s="4"/>
      <c r="AA27" s="31">
        <f t="shared" si="3"/>
        <v>0</v>
      </c>
      <c r="AB27" s="2"/>
      <c r="AC27" s="3"/>
      <c r="AD27" s="3"/>
      <c r="AE27" s="3"/>
      <c r="AF27" s="3"/>
      <c r="AG27" s="3"/>
      <c r="AH27" s="3"/>
      <c r="AI27" s="3"/>
      <c r="AJ27" s="3"/>
      <c r="AK27" s="4"/>
      <c r="AL27" s="31">
        <f t="shared" si="4"/>
        <v>0</v>
      </c>
      <c r="AM27" s="2"/>
      <c r="AN27" s="3"/>
      <c r="AO27" s="3"/>
      <c r="AP27" s="3"/>
      <c r="AQ27" s="3"/>
      <c r="AR27" s="3"/>
      <c r="AS27" s="3"/>
      <c r="AT27" s="3"/>
      <c r="AU27" s="3"/>
      <c r="AV27" s="4"/>
      <c r="AW27" s="31">
        <f t="shared" si="5"/>
        <v>0</v>
      </c>
      <c r="AX27" s="2"/>
      <c r="AY27" s="3"/>
      <c r="AZ27" s="3"/>
      <c r="BA27" s="3"/>
      <c r="BB27" s="3"/>
      <c r="BC27" s="3"/>
      <c r="BD27" s="3"/>
      <c r="BE27" s="3"/>
      <c r="BF27" s="3"/>
      <c r="BG27" s="4"/>
      <c r="BH27" s="31">
        <f t="shared" si="6"/>
        <v>0</v>
      </c>
      <c r="BI27" s="2"/>
      <c r="BJ27" s="43">
        <f t="shared" si="7"/>
        <v>12</v>
      </c>
      <c r="BK27" s="41">
        <f t="shared" si="8"/>
        <v>4</v>
      </c>
      <c r="BL27" s="38">
        <f t="shared" si="9"/>
        <v>0.12</v>
      </c>
    </row>
    <row r="28" spans="1:64" ht="16.2" thickBot="1">
      <c r="A28" s="24">
        <v>24</v>
      </c>
      <c r="B28" s="29" t="s">
        <v>88</v>
      </c>
      <c r="C28" s="46">
        <f t="shared" si="0"/>
        <v>3</v>
      </c>
      <c r="D28" s="55"/>
      <c r="E28" s="51">
        <f t="shared" si="1"/>
        <v>13</v>
      </c>
      <c r="F28" s="5"/>
      <c r="G28" s="6"/>
      <c r="H28" s="6"/>
      <c r="I28" s="3"/>
      <c r="J28" s="6"/>
      <c r="K28" s="6"/>
      <c r="L28" s="6">
        <v>13</v>
      </c>
      <c r="M28" s="6"/>
      <c r="N28" s="6"/>
      <c r="O28" s="7"/>
      <c r="P28" s="31">
        <f t="shared" si="2"/>
        <v>13</v>
      </c>
      <c r="Q28" s="5"/>
      <c r="R28" s="6"/>
      <c r="S28" s="6"/>
      <c r="T28" s="6"/>
      <c r="U28" s="6"/>
      <c r="V28" s="6"/>
      <c r="W28" s="6"/>
      <c r="X28" s="6"/>
      <c r="Y28" s="6"/>
      <c r="Z28" s="7"/>
      <c r="AA28" s="31">
        <f t="shared" si="3"/>
        <v>0</v>
      </c>
      <c r="AB28" s="5"/>
      <c r="AC28" s="6"/>
      <c r="AD28" s="6"/>
      <c r="AE28" s="6"/>
      <c r="AF28" s="6"/>
      <c r="AG28" s="6"/>
      <c r="AH28" s="6"/>
      <c r="AI28" s="6"/>
      <c r="AJ28" s="6"/>
      <c r="AK28" s="7"/>
      <c r="AL28" s="31">
        <f t="shared" si="4"/>
        <v>0</v>
      </c>
      <c r="AM28" s="5"/>
      <c r="AN28" s="6"/>
      <c r="AO28" s="6"/>
      <c r="AP28" s="6"/>
      <c r="AQ28" s="6"/>
      <c r="AR28" s="6"/>
      <c r="AS28" s="6"/>
      <c r="AT28" s="6"/>
      <c r="AU28" s="6"/>
      <c r="AV28" s="7"/>
      <c r="AW28" s="31">
        <f t="shared" si="5"/>
        <v>0</v>
      </c>
      <c r="AX28" s="5"/>
      <c r="AY28" s="6"/>
      <c r="AZ28" s="6"/>
      <c r="BA28" s="6"/>
      <c r="BB28" s="6"/>
      <c r="BC28" s="6"/>
      <c r="BD28" s="6"/>
      <c r="BE28" s="6"/>
      <c r="BF28" s="6"/>
      <c r="BG28" s="7"/>
      <c r="BH28" s="31">
        <f t="shared" si="6"/>
        <v>0</v>
      </c>
      <c r="BI28" s="5"/>
      <c r="BJ28" s="43">
        <f t="shared" si="7"/>
        <v>13</v>
      </c>
      <c r="BK28" s="41">
        <f t="shared" si="8"/>
        <v>3</v>
      </c>
      <c r="BL28" s="38">
        <f t="shared" si="9"/>
        <v>0.13</v>
      </c>
    </row>
    <row r="29" spans="1:64" ht="16.2" thickBot="1">
      <c r="A29" s="24">
        <v>25</v>
      </c>
      <c r="B29" s="29" t="s">
        <v>89</v>
      </c>
      <c r="C29" s="46">
        <f t="shared" si="0"/>
        <v>5</v>
      </c>
      <c r="D29" s="55"/>
      <c r="E29" s="51">
        <f t="shared" si="1"/>
        <v>11</v>
      </c>
      <c r="F29" s="2"/>
      <c r="G29" s="3"/>
      <c r="H29" s="3"/>
      <c r="I29" s="3"/>
      <c r="J29" s="3"/>
      <c r="K29" s="3"/>
      <c r="L29" s="3">
        <v>11</v>
      </c>
      <c r="M29" s="3"/>
      <c r="N29" s="3"/>
      <c r="O29" s="4"/>
      <c r="P29" s="31">
        <f t="shared" si="2"/>
        <v>11</v>
      </c>
      <c r="Q29" s="2"/>
      <c r="R29" s="3"/>
      <c r="S29" s="3"/>
      <c r="T29" s="3"/>
      <c r="U29" s="3"/>
      <c r="V29" s="3"/>
      <c r="W29" s="3"/>
      <c r="X29" s="3"/>
      <c r="Y29" s="3"/>
      <c r="Z29" s="4"/>
      <c r="AA29" s="31">
        <f t="shared" si="3"/>
        <v>0</v>
      </c>
      <c r="AB29" s="2"/>
      <c r="AC29" s="3"/>
      <c r="AD29" s="3"/>
      <c r="AE29" s="3"/>
      <c r="AF29" s="3"/>
      <c r="AG29" s="3"/>
      <c r="AH29" s="3"/>
      <c r="AI29" s="3"/>
      <c r="AJ29" s="3"/>
      <c r="AK29" s="4"/>
      <c r="AL29" s="31">
        <f t="shared" si="4"/>
        <v>0</v>
      </c>
      <c r="AM29" s="2"/>
      <c r="AN29" s="3"/>
      <c r="AO29" s="3"/>
      <c r="AP29" s="3"/>
      <c r="AQ29" s="3"/>
      <c r="AR29" s="3"/>
      <c r="AS29" s="3"/>
      <c r="AT29" s="3"/>
      <c r="AU29" s="3"/>
      <c r="AV29" s="4"/>
      <c r="AW29" s="31">
        <f t="shared" si="5"/>
        <v>0</v>
      </c>
      <c r="AX29" s="2"/>
      <c r="AY29" s="3"/>
      <c r="AZ29" s="3"/>
      <c r="BA29" s="3"/>
      <c r="BB29" s="3"/>
      <c r="BC29" s="3"/>
      <c r="BD29" s="3"/>
      <c r="BE29" s="3"/>
      <c r="BF29" s="3"/>
      <c r="BG29" s="4"/>
      <c r="BH29" s="31">
        <f t="shared" si="6"/>
        <v>0</v>
      </c>
      <c r="BI29" s="2"/>
      <c r="BJ29" s="43">
        <f t="shared" si="7"/>
        <v>11</v>
      </c>
      <c r="BK29" s="41">
        <f t="shared" si="8"/>
        <v>5</v>
      </c>
      <c r="BL29" s="38">
        <f t="shared" si="9"/>
        <v>0.11</v>
      </c>
    </row>
    <row r="30" spans="1:64" ht="16.2" thickBot="1">
      <c r="A30" s="24">
        <v>26</v>
      </c>
      <c r="B30" s="29"/>
      <c r="C30" s="46">
        <f t="shared" si="0"/>
        <v>26</v>
      </c>
      <c r="D30" s="55"/>
      <c r="E30" s="51">
        <f t="shared" si="1"/>
        <v>0</v>
      </c>
      <c r="F30" s="2"/>
      <c r="G30" s="3"/>
      <c r="H30" s="3"/>
      <c r="I30" s="6"/>
      <c r="J30" s="3"/>
      <c r="K30" s="3"/>
      <c r="L30" s="3"/>
      <c r="M30" s="3"/>
      <c r="N30" s="3"/>
      <c r="O30" s="4"/>
      <c r="P30" s="31">
        <f t="shared" si="2"/>
        <v>0</v>
      </c>
      <c r="Q30" s="2"/>
      <c r="R30" s="3"/>
      <c r="S30" s="3"/>
      <c r="T30" s="3"/>
      <c r="U30" s="3"/>
      <c r="V30" s="3"/>
      <c r="W30" s="3"/>
      <c r="X30" s="3"/>
      <c r="Y30" s="3"/>
      <c r="Z30" s="4"/>
      <c r="AA30" s="31">
        <f t="shared" si="3"/>
        <v>0</v>
      </c>
      <c r="AB30" s="2"/>
      <c r="AC30" s="3"/>
      <c r="AD30" s="3"/>
      <c r="AE30" s="3"/>
      <c r="AF30" s="3"/>
      <c r="AG30" s="3"/>
      <c r="AH30" s="3"/>
      <c r="AI30" s="3"/>
      <c r="AJ30" s="3"/>
      <c r="AK30" s="4"/>
      <c r="AL30" s="31">
        <f t="shared" si="4"/>
        <v>0</v>
      </c>
      <c r="AM30" s="2"/>
      <c r="AN30" s="3"/>
      <c r="AO30" s="3"/>
      <c r="AP30" s="3"/>
      <c r="AQ30" s="3"/>
      <c r="AR30" s="3"/>
      <c r="AS30" s="3"/>
      <c r="AT30" s="3"/>
      <c r="AU30" s="3"/>
      <c r="AV30" s="4"/>
      <c r="AW30" s="31">
        <f t="shared" si="5"/>
        <v>0</v>
      </c>
      <c r="AX30" s="2"/>
      <c r="AY30" s="3"/>
      <c r="AZ30" s="3"/>
      <c r="BA30" s="3"/>
      <c r="BB30" s="3"/>
      <c r="BC30" s="3"/>
      <c r="BD30" s="3"/>
      <c r="BE30" s="3"/>
      <c r="BF30" s="3"/>
      <c r="BG30" s="4"/>
      <c r="BH30" s="31">
        <f t="shared" si="6"/>
        <v>0</v>
      </c>
      <c r="BI30" s="2"/>
      <c r="BJ30" s="43">
        <f t="shared" si="7"/>
        <v>0</v>
      </c>
      <c r="BK30" s="41">
        <f t="shared" si="8"/>
        <v>26</v>
      </c>
      <c r="BL30" s="38">
        <f t="shared" si="9"/>
        <v>0</v>
      </c>
    </row>
    <row r="31" spans="1:64" ht="16.2" thickBot="1">
      <c r="A31" s="24">
        <v>27</v>
      </c>
      <c r="B31" s="29"/>
      <c r="C31" s="46">
        <f t="shared" si="0"/>
        <v>26</v>
      </c>
      <c r="D31" s="55"/>
      <c r="E31" s="51">
        <f t="shared" si="1"/>
        <v>0</v>
      </c>
      <c r="F31" s="2"/>
      <c r="G31" s="3"/>
      <c r="H31" s="3"/>
      <c r="I31" s="3"/>
      <c r="J31" s="3"/>
      <c r="K31" s="3"/>
      <c r="L31" s="3"/>
      <c r="M31" s="3"/>
      <c r="N31" s="3"/>
      <c r="O31" s="4"/>
      <c r="P31" s="31">
        <f t="shared" si="2"/>
        <v>0</v>
      </c>
      <c r="Q31" s="2"/>
      <c r="R31" s="3"/>
      <c r="S31" s="3"/>
      <c r="T31" s="3"/>
      <c r="U31" s="3"/>
      <c r="V31" s="3"/>
      <c r="W31" s="3"/>
      <c r="X31" s="3"/>
      <c r="Y31" s="3"/>
      <c r="Z31" s="4"/>
      <c r="AA31" s="31">
        <f t="shared" si="3"/>
        <v>0</v>
      </c>
      <c r="AB31" s="2"/>
      <c r="AC31" s="3"/>
      <c r="AD31" s="3"/>
      <c r="AE31" s="3"/>
      <c r="AF31" s="3"/>
      <c r="AG31" s="3"/>
      <c r="AH31" s="3"/>
      <c r="AI31" s="3"/>
      <c r="AJ31" s="3"/>
      <c r="AK31" s="4"/>
      <c r="AL31" s="31">
        <f t="shared" si="4"/>
        <v>0</v>
      </c>
      <c r="AM31" s="2"/>
      <c r="AN31" s="3"/>
      <c r="AO31" s="3"/>
      <c r="AP31" s="3"/>
      <c r="AQ31" s="3"/>
      <c r="AR31" s="3"/>
      <c r="AS31" s="3"/>
      <c r="AT31" s="3"/>
      <c r="AU31" s="3"/>
      <c r="AV31" s="4"/>
      <c r="AW31" s="31">
        <f t="shared" si="5"/>
        <v>0</v>
      </c>
      <c r="AX31" s="2"/>
      <c r="AY31" s="3"/>
      <c r="AZ31" s="3"/>
      <c r="BA31" s="3"/>
      <c r="BB31" s="3"/>
      <c r="BC31" s="3"/>
      <c r="BD31" s="3"/>
      <c r="BE31" s="3"/>
      <c r="BF31" s="3"/>
      <c r="BG31" s="4"/>
      <c r="BH31" s="31">
        <f t="shared" si="6"/>
        <v>0</v>
      </c>
      <c r="BI31" s="2"/>
      <c r="BJ31" s="43">
        <f t="shared" si="7"/>
        <v>0</v>
      </c>
      <c r="BK31" s="41">
        <f t="shared" si="8"/>
        <v>26</v>
      </c>
      <c r="BL31" s="38">
        <f t="shared" si="9"/>
        <v>0</v>
      </c>
    </row>
    <row r="32" spans="1:64" ht="16.2" thickBot="1">
      <c r="A32" s="24">
        <v>28</v>
      </c>
      <c r="B32" s="29"/>
      <c r="C32" s="46">
        <f t="shared" si="0"/>
        <v>26</v>
      </c>
      <c r="D32" s="55"/>
      <c r="E32" s="51">
        <f t="shared" si="1"/>
        <v>0</v>
      </c>
      <c r="F32" s="2"/>
      <c r="G32" s="3"/>
      <c r="H32" s="3"/>
      <c r="I32" s="3"/>
      <c r="J32" s="3"/>
      <c r="K32" s="3"/>
      <c r="L32" s="3"/>
      <c r="M32" s="3"/>
      <c r="N32" s="3"/>
      <c r="O32" s="4"/>
      <c r="P32" s="31">
        <f t="shared" si="2"/>
        <v>0</v>
      </c>
      <c r="Q32" s="2"/>
      <c r="R32" s="3"/>
      <c r="S32" s="3"/>
      <c r="T32" s="3"/>
      <c r="U32" s="3"/>
      <c r="V32" s="3"/>
      <c r="W32" s="3"/>
      <c r="X32" s="3"/>
      <c r="Y32" s="3"/>
      <c r="Z32" s="4"/>
      <c r="AA32" s="31">
        <f t="shared" si="3"/>
        <v>0</v>
      </c>
      <c r="AB32" s="2"/>
      <c r="AC32" s="3"/>
      <c r="AD32" s="3"/>
      <c r="AE32" s="3"/>
      <c r="AF32" s="3"/>
      <c r="AG32" s="3"/>
      <c r="AH32" s="3"/>
      <c r="AI32" s="3"/>
      <c r="AJ32" s="3"/>
      <c r="AK32" s="4"/>
      <c r="AL32" s="31">
        <f t="shared" si="4"/>
        <v>0</v>
      </c>
      <c r="AM32" s="2"/>
      <c r="AN32" s="3"/>
      <c r="AO32" s="3"/>
      <c r="AP32" s="3"/>
      <c r="AQ32" s="3"/>
      <c r="AR32" s="3"/>
      <c r="AS32" s="3"/>
      <c r="AT32" s="3"/>
      <c r="AU32" s="3"/>
      <c r="AV32" s="4"/>
      <c r="AW32" s="31">
        <f t="shared" si="5"/>
        <v>0</v>
      </c>
      <c r="AX32" s="2"/>
      <c r="AY32" s="3"/>
      <c r="AZ32" s="3"/>
      <c r="BA32" s="3"/>
      <c r="BB32" s="3"/>
      <c r="BC32" s="3"/>
      <c r="BD32" s="3"/>
      <c r="BE32" s="3"/>
      <c r="BF32" s="3"/>
      <c r="BG32" s="4"/>
      <c r="BH32" s="31">
        <f t="shared" si="6"/>
        <v>0</v>
      </c>
      <c r="BI32" s="2"/>
      <c r="BJ32" s="43">
        <f t="shared" si="7"/>
        <v>0</v>
      </c>
      <c r="BK32" s="41">
        <f t="shared" si="8"/>
        <v>26</v>
      </c>
      <c r="BL32" s="38">
        <f t="shared" si="9"/>
        <v>0</v>
      </c>
    </row>
    <row r="33" spans="1:64" ht="16.2" thickBot="1">
      <c r="A33" s="24">
        <v>29</v>
      </c>
      <c r="B33" s="29"/>
      <c r="C33" s="46">
        <f t="shared" si="0"/>
        <v>26</v>
      </c>
      <c r="D33" s="55"/>
      <c r="E33" s="51">
        <f t="shared" si="1"/>
        <v>0</v>
      </c>
      <c r="F33" s="2"/>
      <c r="G33" s="3"/>
      <c r="H33" s="3"/>
      <c r="I33" s="3"/>
      <c r="J33" s="3"/>
      <c r="K33" s="3"/>
      <c r="L33" s="3"/>
      <c r="M33" s="3"/>
      <c r="N33" s="3"/>
      <c r="O33" s="4"/>
      <c r="P33" s="31">
        <f t="shared" si="2"/>
        <v>0</v>
      </c>
      <c r="Q33" s="2"/>
      <c r="R33" s="3"/>
      <c r="S33" s="3"/>
      <c r="T33" s="3"/>
      <c r="U33" s="3"/>
      <c r="V33" s="3"/>
      <c r="W33" s="3"/>
      <c r="X33" s="3"/>
      <c r="Y33" s="3"/>
      <c r="Z33" s="4"/>
      <c r="AA33" s="31">
        <f t="shared" si="3"/>
        <v>0</v>
      </c>
      <c r="AB33" s="2"/>
      <c r="AC33" s="3"/>
      <c r="AD33" s="3"/>
      <c r="AE33" s="3"/>
      <c r="AF33" s="3"/>
      <c r="AG33" s="3"/>
      <c r="AH33" s="3"/>
      <c r="AI33" s="3"/>
      <c r="AJ33" s="3"/>
      <c r="AK33" s="4"/>
      <c r="AL33" s="31">
        <f t="shared" si="4"/>
        <v>0</v>
      </c>
      <c r="AM33" s="2"/>
      <c r="AN33" s="3"/>
      <c r="AO33" s="3"/>
      <c r="AP33" s="3"/>
      <c r="AQ33" s="3"/>
      <c r="AR33" s="3"/>
      <c r="AS33" s="3"/>
      <c r="AT33" s="3"/>
      <c r="AU33" s="3"/>
      <c r="AV33" s="4"/>
      <c r="AW33" s="31">
        <f t="shared" si="5"/>
        <v>0</v>
      </c>
      <c r="AX33" s="2"/>
      <c r="AY33" s="3"/>
      <c r="AZ33" s="3"/>
      <c r="BA33" s="3"/>
      <c r="BB33" s="3"/>
      <c r="BC33" s="3"/>
      <c r="BD33" s="3"/>
      <c r="BE33" s="3"/>
      <c r="BF33" s="3"/>
      <c r="BG33" s="4"/>
      <c r="BH33" s="31">
        <f t="shared" si="6"/>
        <v>0</v>
      </c>
      <c r="BI33" s="2"/>
      <c r="BJ33" s="43">
        <f t="shared" si="7"/>
        <v>0</v>
      </c>
      <c r="BK33" s="41">
        <f t="shared" si="8"/>
        <v>26</v>
      </c>
      <c r="BL33" s="38">
        <f t="shared" si="9"/>
        <v>0</v>
      </c>
    </row>
    <row r="34" spans="1:64" ht="16.2" thickBot="1">
      <c r="A34" s="24">
        <v>30</v>
      </c>
      <c r="B34" s="29"/>
      <c r="C34" s="46">
        <f t="shared" si="0"/>
        <v>26</v>
      </c>
      <c r="D34" s="55"/>
      <c r="E34" s="51">
        <f t="shared" si="1"/>
        <v>0</v>
      </c>
      <c r="F34" s="2"/>
      <c r="G34" s="3"/>
      <c r="H34" s="3"/>
      <c r="I34" s="3"/>
      <c r="J34" s="3"/>
      <c r="K34" s="3"/>
      <c r="L34" s="3"/>
      <c r="M34" s="3"/>
      <c r="N34" s="3"/>
      <c r="O34" s="4"/>
      <c r="P34" s="31">
        <f t="shared" si="2"/>
        <v>0</v>
      </c>
      <c r="Q34" s="2"/>
      <c r="R34" s="3"/>
      <c r="S34" s="3"/>
      <c r="T34" s="3"/>
      <c r="U34" s="3"/>
      <c r="V34" s="3"/>
      <c r="W34" s="3"/>
      <c r="X34" s="3"/>
      <c r="Y34" s="3"/>
      <c r="Z34" s="4"/>
      <c r="AA34" s="31">
        <f t="shared" si="3"/>
        <v>0</v>
      </c>
      <c r="AB34" s="2"/>
      <c r="AC34" s="3"/>
      <c r="AD34" s="3"/>
      <c r="AE34" s="3"/>
      <c r="AF34" s="3"/>
      <c r="AG34" s="3"/>
      <c r="AH34" s="3"/>
      <c r="AI34" s="3"/>
      <c r="AJ34" s="3"/>
      <c r="AK34" s="4"/>
      <c r="AL34" s="31">
        <f t="shared" si="4"/>
        <v>0</v>
      </c>
      <c r="AM34" s="2"/>
      <c r="AN34" s="3"/>
      <c r="AO34" s="3"/>
      <c r="AP34" s="3"/>
      <c r="AQ34" s="3"/>
      <c r="AR34" s="3"/>
      <c r="AS34" s="3"/>
      <c r="AT34" s="3"/>
      <c r="AU34" s="3"/>
      <c r="AV34" s="4"/>
      <c r="AW34" s="31">
        <f t="shared" si="5"/>
        <v>0</v>
      </c>
      <c r="AX34" s="2"/>
      <c r="AY34" s="3"/>
      <c r="AZ34" s="3"/>
      <c r="BA34" s="3"/>
      <c r="BB34" s="3"/>
      <c r="BC34" s="3"/>
      <c r="BD34" s="3"/>
      <c r="BE34" s="3"/>
      <c r="BF34" s="3"/>
      <c r="BG34" s="4"/>
      <c r="BH34" s="31">
        <f t="shared" si="6"/>
        <v>0</v>
      </c>
      <c r="BI34" s="2"/>
      <c r="BJ34" s="43">
        <f t="shared" si="7"/>
        <v>0</v>
      </c>
      <c r="BK34" s="41">
        <f t="shared" si="8"/>
        <v>26</v>
      </c>
      <c r="BL34" s="38">
        <f t="shared" si="9"/>
        <v>0</v>
      </c>
    </row>
    <row r="35" spans="1:64" ht="16.2" thickBot="1">
      <c r="A35" s="24">
        <v>31</v>
      </c>
      <c r="B35" s="29"/>
      <c r="C35" s="46">
        <f t="shared" si="0"/>
        <v>26</v>
      </c>
      <c r="D35" s="55"/>
      <c r="E35" s="51">
        <f t="shared" si="1"/>
        <v>0</v>
      </c>
      <c r="F35" s="2"/>
      <c r="G35" s="3"/>
      <c r="H35" s="3"/>
      <c r="I35" s="3"/>
      <c r="J35" s="3"/>
      <c r="K35" s="3"/>
      <c r="L35" s="3"/>
      <c r="M35" s="3"/>
      <c r="N35" s="3"/>
      <c r="O35" s="4"/>
      <c r="P35" s="31">
        <f t="shared" si="2"/>
        <v>0</v>
      </c>
      <c r="Q35" s="2"/>
      <c r="R35" s="3"/>
      <c r="S35" s="3"/>
      <c r="T35" s="3"/>
      <c r="U35" s="3"/>
      <c r="V35" s="3"/>
      <c r="W35" s="3"/>
      <c r="X35" s="3"/>
      <c r="Y35" s="3"/>
      <c r="Z35" s="4"/>
      <c r="AA35" s="31">
        <f t="shared" si="3"/>
        <v>0</v>
      </c>
      <c r="AB35" s="2"/>
      <c r="AC35" s="3"/>
      <c r="AD35" s="3"/>
      <c r="AE35" s="3"/>
      <c r="AF35" s="3"/>
      <c r="AG35" s="3"/>
      <c r="AH35" s="3"/>
      <c r="AI35" s="3"/>
      <c r="AJ35" s="3"/>
      <c r="AK35" s="4"/>
      <c r="AL35" s="31">
        <f t="shared" si="4"/>
        <v>0</v>
      </c>
      <c r="AM35" s="2"/>
      <c r="AN35" s="3"/>
      <c r="AO35" s="3"/>
      <c r="AP35" s="3"/>
      <c r="AQ35" s="3"/>
      <c r="AR35" s="3"/>
      <c r="AS35" s="3"/>
      <c r="AT35" s="3"/>
      <c r="AU35" s="3"/>
      <c r="AV35" s="4"/>
      <c r="AW35" s="31">
        <f t="shared" si="5"/>
        <v>0</v>
      </c>
      <c r="AX35" s="2"/>
      <c r="AY35" s="3"/>
      <c r="AZ35" s="3"/>
      <c r="BA35" s="3"/>
      <c r="BB35" s="3"/>
      <c r="BC35" s="3"/>
      <c r="BD35" s="3"/>
      <c r="BE35" s="3"/>
      <c r="BF35" s="3"/>
      <c r="BG35" s="4"/>
      <c r="BH35" s="31">
        <f t="shared" si="6"/>
        <v>0</v>
      </c>
      <c r="BI35" s="2"/>
      <c r="BJ35" s="43">
        <f t="shared" si="7"/>
        <v>0</v>
      </c>
      <c r="BK35" s="41">
        <f t="shared" si="8"/>
        <v>26</v>
      </c>
      <c r="BL35" s="38">
        <f t="shared" si="9"/>
        <v>0</v>
      </c>
    </row>
    <row r="36" spans="1:64" ht="16.2" thickBot="1">
      <c r="A36" s="24">
        <v>32</v>
      </c>
      <c r="B36" s="29"/>
      <c r="C36" s="46">
        <f t="shared" si="0"/>
        <v>26</v>
      </c>
      <c r="D36" s="55"/>
      <c r="E36" s="51">
        <f t="shared" si="1"/>
        <v>0</v>
      </c>
      <c r="F36" s="2"/>
      <c r="G36" s="3"/>
      <c r="H36" s="3"/>
      <c r="I36" s="3"/>
      <c r="J36" s="3"/>
      <c r="K36" s="3"/>
      <c r="L36" s="3"/>
      <c r="M36" s="3"/>
      <c r="N36" s="3"/>
      <c r="O36" s="4"/>
      <c r="P36" s="31">
        <f t="shared" si="2"/>
        <v>0</v>
      </c>
      <c r="Q36" s="2"/>
      <c r="R36" s="3"/>
      <c r="S36" s="3"/>
      <c r="T36" s="3"/>
      <c r="U36" s="3"/>
      <c r="V36" s="3"/>
      <c r="W36" s="3"/>
      <c r="X36" s="3"/>
      <c r="Y36" s="3"/>
      <c r="Z36" s="4"/>
      <c r="AA36" s="31">
        <f t="shared" si="3"/>
        <v>0</v>
      </c>
      <c r="AB36" s="2"/>
      <c r="AC36" s="3"/>
      <c r="AD36" s="3"/>
      <c r="AE36" s="3"/>
      <c r="AF36" s="3"/>
      <c r="AG36" s="3"/>
      <c r="AH36" s="3"/>
      <c r="AI36" s="3"/>
      <c r="AJ36" s="3"/>
      <c r="AK36" s="4"/>
      <c r="AL36" s="31">
        <f t="shared" si="4"/>
        <v>0</v>
      </c>
      <c r="AM36" s="2"/>
      <c r="AN36" s="3"/>
      <c r="AO36" s="3"/>
      <c r="AP36" s="3"/>
      <c r="AQ36" s="3"/>
      <c r="AR36" s="3"/>
      <c r="AS36" s="3"/>
      <c r="AT36" s="3"/>
      <c r="AU36" s="3"/>
      <c r="AV36" s="4"/>
      <c r="AW36" s="31">
        <f t="shared" si="5"/>
        <v>0</v>
      </c>
      <c r="AX36" s="2"/>
      <c r="AY36" s="3"/>
      <c r="AZ36" s="3"/>
      <c r="BA36" s="3"/>
      <c r="BB36" s="3"/>
      <c r="BC36" s="3"/>
      <c r="BD36" s="3"/>
      <c r="BE36" s="3"/>
      <c r="BF36" s="3"/>
      <c r="BG36" s="4"/>
      <c r="BH36" s="31">
        <f t="shared" si="6"/>
        <v>0</v>
      </c>
      <c r="BI36" s="2"/>
      <c r="BJ36" s="43">
        <f t="shared" si="7"/>
        <v>0</v>
      </c>
      <c r="BK36" s="41">
        <f t="shared" si="8"/>
        <v>26</v>
      </c>
      <c r="BL36" s="38">
        <f t="shared" si="9"/>
        <v>0</v>
      </c>
    </row>
    <row r="37" spans="1:64" ht="16.2" thickBot="1">
      <c r="A37" s="24">
        <v>33</v>
      </c>
      <c r="B37" s="29"/>
      <c r="C37" s="46">
        <f t="shared" ref="C37:C68" si="10">RANK(E37,$BJ$5:$BJ$104)</f>
        <v>26</v>
      </c>
      <c r="D37" s="55"/>
      <c r="E37" s="51">
        <f t="shared" ref="E37:E68" si="11">BJ37</f>
        <v>0</v>
      </c>
      <c r="F37" s="2"/>
      <c r="G37" s="3"/>
      <c r="H37" s="3"/>
      <c r="I37" s="6"/>
      <c r="J37" s="3"/>
      <c r="K37" s="3"/>
      <c r="L37" s="3"/>
      <c r="M37" s="3"/>
      <c r="N37" s="3"/>
      <c r="O37" s="4"/>
      <c r="P37" s="31">
        <f t="shared" ref="P37:P68" si="12">SUM(F37:O37)</f>
        <v>0</v>
      </c>
      <c r="Q37" s="2"/>
      <c r="R37" s="3"/>
      <c r="S37" s="3"/>
      <c r="T37" s="3"/>
      <c r="U37" s="3"/>
      <c r="V37" s="3"/>
      <c r="W37" s="3"/>
      <c r="X37" s="3"/>
      <c r="Y37" s="3"/>
      <c r="Z37" s="4"/>
      <c r="AA37" s="31">
        <f t="shared" ref="AA37:AA68" si="13">SUM(Q37:Z37)</f>
        <v>0</v>
      </c>
      <c r="AB37" s="2"/>
      <c r="AC37" s="3"/>
      <c r="AD37" s="3"/>
      <c r="AE37" s="3"/>
      <c r="AF37" s="3"/>
      <c r="AG37" s="3"/>
      <c r="AH37" s="3"/>
      <c r="AI37" s="3"/>
      <c r="AJ37" s="3"/>
      <c r="AK37" s="4"/>
      <c r="AL37" s="31">
        <f t="shared" ref="AL37:AL68" si="14">SUM(AB37:AK37)</f>
        <v>0</v>
      </c>
      <c r="AM37" s="2"/>
      <c r="AN37" s="3"/>
      <c r="AO37" s="3"/>
      <c r="AP37" s="3"/>
      <c r="AQ37" s="3"/>
      <c r="AR37" s="3"/>
      <c r="AS37" s="3"/>
      <c r="AT37" s="3"/>
      <c r="AU37" s="3"/>
      <c r="AV37" s="4"/>
      <c r="AW37" s="31">
        <f t="shared" ref="AW37:AW68" si="15">SUM(AM37:AV37)</f>
        <v>0</v>
      </c>
      <c r="AX37" s="2"/>
      <c r="AY37" s="3"/>
      <c r="AZ37" s="3"/>
      <c r="BA37" s="3"/>
      <c r="BB37" s="3"/>
      <c r="BC37" s="3"/>
      <c r="BD37" s="3"/>
      <c r="BE37" s="3"/>
      <c r="BF37" s="3"/>
      <c r="BG37" s="4"/>
      <c r="BH37" s="31">
        <f t="shared" ref="BH37:BH68" si="16">SUM(AX37:BG37)</f>
        <v>0</v>
      </c>
      <c r="BI37" s="2"/>
      <c r="BJ37" s="43">
        <f t="shared" ref="BJ37:BJ68" si="17">P37+AA37+AL37+AW37+BH37</f>
        <v>0</v>
      </c>
      <c r="BK37" s="41">
        <f t="shared" ref="BK37:BK68" si="18">RANK(BJ37,$BJ$5:$BJ$104)</f>
        <v>26</v>
      </c>
      <c r="BL37" s="38">
        <f t="shared" ref="BL37:BL68" si="19">IF(NOT(COUNTBLANK(F37:BI37)=100),BJ37/(100-COUNTBLANK(F37:BI37))/2,"0%")</f>
        <v>0</v>
      </c>
    </row>
    <row r="38" spans="1:64" ht="16.2" thickBot="1">
      <c r="A38" s="24">
        <v>34</v>
      </c>
      <c r="B38" s="29"/>
      <c r="C38" s="46">
        <f t="shared" si="10"/>
        <v>26</v>
      </c>
      <c r="D38" s="55"/>
      <c r="E38" s="51">
        <f t="shared" si="11"/>
        <v>0</v>
      </c>
      <c r="F38" s="2"/>
      <c r="G38" s="3"/>
      <c r="H38" s="3"/>
      <c r="I38" s="3"/>
      <c r="J38" s="3"/>
      <c r="K38" s="3"/>
      <c r="L38" s="3"/>
      <c r="M38" s="3"/>
      <c r="N38" s="3"/>
      <c r="O38" s="4"/>
      <c r="P38" s="31">
        <f t="shared" si="12"/>
        <v>0</v>
      </c>
      <c r="Q38" s="2"/>
      <c r="R38" s="3"/>
      <c r="S38" s="3"/>
      <c r="T38" s="3"/>
      <c r="U38" s="3"/>
      <c r="V38" s="3"/>
      <c r="W38" s="3"/>
      <c r="X38" s="3"/>
      <c r="Y38" s="3"/>
      <c r="Z38" s="4"/>
      <c r="AA38" s="31">
        <f t="shared" si="13"/>
        <v>0</v>
      </c>
      <c r="AB38" s="2"/>
      <c r="AC38" s="3"/>
      <c r="AD38" s="3"/>
      <c r="AE38" s="3"/>
      <c r="AF38" s="3"/>
      <c r="AG38" s="3"/>
      <c r="AH38" s="3"/>
      <c r="AI38" s="3"/>
      <c r="AJ38" s="3"/>
      <c r="AK38" s="4"/>
      <c r="AL38" s="31">
        <f t="shared" si="14"/>
        <v>0</v>
      </c>
      <c r="AM38" s="2"/>
      <c r="AN38" s="3"/>
      <c r="AO38" s="3"/>
      <c r="AP38" s="3"/>
      <c r="AQ38" s="3"/>
      <c r="AR38" s="3"/>
      <c r="AS38" s="3"/>
      <c r="AT38" s="3"/>
      <c r="AU38" s="3"/>
      <c r="AV38" s="4"/>
      <c r="AW38" s="31">
        <f t="shared" si="15"/>
        <v>0</v>
      </c>
      <c r="AX38" s="2"/>
      <c r="AY38" s="3"/>
      <c r="AZ38" s="3"/>
      <c r="BA38" s="3"/>
      <c r="BB38" s="3"/>
      <c r="BC38" s="3"/>
      <c r="BD38" s="3"/>
      <c r="BE38" s="3"/>
      <c r="BF38" s="3"/>
      <c r="BG38" s="4"/>
      <c r="BH38" s="31">
        <f t="shared" si="16"/>
        <v>0</v>
      </c>
      <c r="BI38" s="2"/>
      <c r="BJ38" s="43">
        <f t="shared" si="17"/>
        <v>0</v>
      </c>
      <c r="BK38" s="41">
        <f t="shared" si="18"/>
        <v>26</v>
      </c>
      <c r="BL38" s="38">
        <f t="shared" si="19"/>
        <v>0</v>
      </c>
    </row>
    <row r="39" spans="1:64" ht="16.2" thickBot="1">
      <c r="A39" s="24">
        <v>35</v>
      </c>
      <c r="B39" s="29"/>
      <c r="C39" s="46">
        <f t="shared" si="10"/>
        <v>26</v>
      </c>
      <c r="D39" s="55"/>
      <c r="E39" s="51">
        <f t="shared" si="11"/>
        <v>0</v>
      </c>
      <c r="F39" s="2"/>
      <c r="G39" s="3"/>
      <c r="H39" s="3"/>
      <c r="I39" s="3"/>
      <c r="J39" s="3"/>
      <c r="K39" s="3"/>
      <c r="L39" s="3"/>
      <c r="M39" s="3"/>
      <c r="N39" s="3"/>
      <c r="O39" s="4"/>
      <c r="P39" s="31">
        <f t="shared" si="12"/>
        <v>0</v>
      </c>
      <c r="Q39" s="2"/>
      <c r="R39" s="3"/>
      <c r="S39" s="3"/>
      <c r="T39" s="3"/>
      <c r="U39" s="3"/>
      <c r="V39" s="3"/>
      <c r="W39" s="3"/>
      <c r="X39" s="3"/>
      <c r="Y39" s="3"/>
      <c r="Z39" s="4"/>
      <c r="AA39" s="31">
        <f t="shared" si="13"/>
        <v>0</v>
      </c>
      <c r="AB39" s="2"/>
      <c r="AC39" s="3"/>
      <c r="AD39" s="3"/>
      <c r="AE39" s="3"/>
      <c r="AF39" s="3"/>
      <c r="AG39" s="3"/>
      <c r="AH39" s="3"/>
      <c r="AI39" s="3"/>
      <c r="AJ39" s="3"/>
      <c r="AK39" s="4"/>
      <c r="AL39" s="31">
        <f t="shared" si="14"/>
        <v>0</v>
      </c>
      <c r="AM39" s="2"/>
      <c r="AN39" s="3"/>
      <c r="AO39" s="3"/>
      <c r="AP39" s="3"/>
      <c r="AQ39" s="3"/>
      <c r="AR39" s="3"/>
      <c r="AS39" s="3"/>
      <c r="AT39" s="3"/>
      <c r="AU39" s="3"/>
      <c r="AV39" s="4"/>
      <c r="AW39" s="31">
        <f t="shared" si="15"/>
        <v>0</v>
      </c>
      <c r="AX39" s="2"/>
      <c r="AY39" s="3"/>
      <c r="AZ39" s="3"/>
      <c r="BA39" s="3"/>
      <c r="BB39" s="3"/>
      <c r="BC39" s="3"/>
      <c r="BD39" s="3"/>
      <c r="BE39" s="3"/>
      <c r="BF39" s="3"/>
      <c r="BG39" s="4"/>
      <c r="BH39" s="31">
        <f t="shared" si="16"/>
        <v>0</v>
      </c>
      <c r="BI39" s="2"/>
      <c r="BJ39" s="43">
        <f t="shared" si="17"/>
        <v>0</v>
      </c>
      <c r="BK39" s="41">
        <f t="shared" si="18"/>
        <v>26</v>
      </c>
      <c r="BL39" s="38">
        <f t="shared" si="19"/>
        <v>0</v>
      </c>
    </row>
    <row r="40" spans="1:64" ht="16.2" thickBot="1">
      <c r="A40" s="24">
        <v>36</v>
      </c>
      <c r="B40" s="29"/>
      <c r="C40" s="46">
        <f t="shared" si="10"/>
        <v>26</v>
      </c>
      <c r="D40" s="55"/>
      <c r="E40" s="51">
        <f t="shared" si="11"/>
        <v>0</v>
      </c>
      <c r="F40" s="2"/>
      <c r="G40" s="3"/>
      <c r="H40" s="3"/>
      <c r="I40" s="3"/>
      <c r="J40" s="3"/>
      <c r="K40" s="3"/>
      <c r="L40" s="3"/>
      <c r="M40" s="3"/>
      <c r="N40" s="3"/>
      <c r="O40" s="4"/>
      <c r="P40" s="31">
        <f t="shared" si="12"/>
        <v>0</v>
      </c>
      <c r="Q40" s="2"/>
      <c r="R40" s="3"/>
      <c r="S40" s="3"/>
      <c r="T40" s="3"/>
      <c r="U40" s="3"/>
      <c r="V40" s="3"/>
      <c r="W40" s="3"/>
      <c r="X40" s="3"/>
      <c r="Y40" s="3"/>
      <c r="Z40" s="4"/>
      <c r="AA40" s="31">
        <f t="shared" si="13"/>
        <v>0</v>
      </c>
      <c r="AB40" s="2"/>
      <c r="AC40" s="3"/>
      <c r="AD40" s="3"/>
      <c r="AE40" s="3"/>
      <c r="AF40" s="3"/>
      <c r="AG40" s="3"/>
      <c r="AH40" s="3"/>
      <c r="AI40" s="3"/>
      <c r="AJ40" s="3"/>
      <c r="AK40" s="4"/>
      <c r="AL40" s="31">
        <f t="shared" si="14"/>
        <v>0</v>
      </c>
      <c r="AM40" s="2"/>
      <c r="AN40" s="3"/>
      <c r="AO40" s="3"/>
      <c r="AP40" s="3"/>
      <c r="AQ40" s="3"/>
      <c r="AR40" s="3"/>
      <c r="AS40" s="3"/>
      <c r="AT40" s="3"/>
      <c r="AU40" s="3"/>
      <c r="AV40" s="4"/>
      <c r="AW40" s="31">
        <f t="shared" si="15"/>
        <v>0</v>
      </c>
      <c r="AX40" s="2"/>
      <c r="AY40" s="3"/>
      <c r="AZ40" s="3"/>
      <c r="BA40" s="3"/>
      <c r="BB40" s="3"/>
      <c r="BC40" s="3"/>
      <c r="BD40" s="3"/>
      <c r="BE40" s="3"/>
      <c r="BF40" s="3"/>
      <c r="BG40" s="4"/>
      <c r="BH40" s="31">
        <f t="shared" si="16"/>
        <v>0</v>
      </c>
      <c r="BI40" s="2"/>
      <c r="BJ40" s="43">
        <f t="shared" si="17"/>
        <v>0</v>
      </c>
      <c r="BK40" s="41">
        <f t="shared" si="18"/>
        <v>26</v>
      </c>
      <c r="BL40" s="38">
        <f t="shared" si="19"/>
        <v>0</v>
      </c>
    </row>
    <row r="41" spans="1:64" ht="16.2" thickBot="1">
      <c r="A41" s="24">
        <v>37</v>
      </c>
      <c r="B41" s="29"/>
      <c r="C41" s="46">
        <f t="shared" si="10"/>
        <v>26</v>
      </c>
      <c r="D41" s="55"/>
      <c r="E41" s="51">
        <f t="shared" si="11"/>
        <v>0</v>
      </c>
      <c r="F41" s="2"/>
      <c r="G41" s="3"/>
      <c r="H41" s="3"/>
      <c r="I41" s="3"/>
      <c r="J41" s="3"/>
      <c r="K41" s="3"/>
      <c r="L41" s="3"/>
      <c r="M41" s="3"/>
      <c r="N41" s="3"/>
      <c r="O41" s="4"/>
      <c r="P41" s="31">
        <f t="shared" si="12"/>
        <v>0</v>
      </c>
      <c r="Q41" s="2"/>
      <c r="R41" s="3"/>
      <c r="S41" s="3"/>
      <c r="T41" s="3"/>
      <c r="U41" s="3"/>
      <c r="V41" s="3"/>
      <c r="W41" s="3"/>
      <c r="X41" s="3"/>
      <c r="Y41" s="3"/>
      <c r="Z41" s="4"/>
      <c r="AA41" s="31">
        <f t="shared" si="13"/>
        <v>0</v>
      </c>
      <c r="AB41" s="2"/>
      <c r="AC41" s="3"/>
      <c r="AD41" s="3"/>
      <c r="AE41" s="3"/>
      <c r="AF41" s="3"/>
      <c r="AG41" s="3"/>
      <c r="AH41" s="3"/>
      <c r="AI41" s="3"/>
      <c r="AJ41" s="3"/>
      <c r="AK41" s="4"/>
      <c r="AL41" s="31">
        <f t="shared" si="14"/>
        <v>0</v>
      </c>
      <c r="AM41" s="2"/>
      <c r="AN41" s="3"/>
      <c r="AO41" s="3"/>
      <c r="AP41" s="3"/>
      <c r="AQ41" s="3"/>
      <c r="AR41" s="3"/>
      <c r="AS41" s="3"/>
      <c r="AT41" s="3"/>
      <c r="AU41" s="3"/>
      <c r="AV41" s="4"/>
      <c r="AW41" s="31">
        <f t="shared" si="15"/>
        <v>0</v>
      </c>
      <c r="AX41" s="2"/>
      <c r="AY41" s="3"/>
      <c r="AZ41" s="3"/>
      <c r="BA41" s="3"/>
      <c r="BB41" s="3"/>
      <c r="BC41" s="3"/>
      <c r="BD41" s="3"/>
      <c r="BE41" s="3"/>
      <c r="BF41" s="3"/>
      <c r="BG41" s="4"/>
      <c r="BH41" s="31">
        <f t="shared" si="16"/>
        <v>0</v>
      </c>
      <c r="BI41" s="2"/>
      <c r="BJ41" s="43">
        <f t="shared" si="17"/>
        <v>0</v>
      </c>
      <c r="BK41" s="41">
        <f t="shared" si="18"/>
        <v>26</v>
      </c>
      <c r="BL41" s="38">
        <f t="shared" si="19"/>
        <v>0</v>
      </c>
    </row>
    <row r="42" spans="1:64" ht="16.2" thickBot="1">
      <c r="A42" s="24">
        <v>38</v>
      </c>
      <c r="B42" s="29"/>
      <c r="C42" s="46">
        <f t="shared" si="10"/>
        <v>26</v>
      </c>
      <c r="D42" s="55"/>
      <c r="E42" s="51">
        <f t="shared" si="11"/>
        <v>0</v>
      </c>
      <c r="F42" s="2"/>
      <c r="G42" s="3"/>
      <c r="H42" s="3"/>
      <c r="I42" s="3"/>
      <c r="J42" s="3"/>
      <c r="K42" s="3"/>
      <c r="L42" s="3"/>
      <c r="M42" s="3"/>
      <c r="N42" s="3"/>
      <c r="O42" s="4"/>
      <c r="P42" s="31">
        <f t="shared" si="12"/>
        <v>0</v>
      </c>
      <c r="Q42" s="2"/>
      <c r="R42" s="3"/>
      <c r="S42" s="3"/>
      <c r="T42" s="3"/>
      <c r="U42" s="3"/>
      <c r="V42" s="3"/>
      <c r="W42" s="3"/>
      <c r="X42" s="3"/>
      <c r="Y42" s="3"/>
      <c r="Z42" s="4"/>
      <c r="AA42" s="31">
        <f t="shared" si="13"/>
        <v>0</v>
      </c>
      <c r="AB42" s="2"/>
      <c r="AC42" s="3"/>
      <c r="AD42" s="3"/>
      <c r="AE42" s="3"/>
      <c r="AF42" s="3"/>
      <c r="AG42" s="3"/>
      <c r="AH42" s="3"/>
      <c r="AI42" s="3"/>
      <c r="AJ42" s="3"/>
      <c r="AK42" s="4"/>
      <c r="AL42" s="31">
        <f t="shared" si="14"/>
        <v>0</v>
      </c>
      <c r="AM42" s="2"/>
      <c r="AN42" s="3"/>
      <c r="AO42" s="3"/>
      <c r="AP42" s="3"/>
      <c r="AQ42" s="3"/>
      <c r="AR42" s="3"/>
      <c r="AS42" s="3"/>
      <c r="AT42" s="3"/>
      <c r="AU42" s="3"/>
      <c r="AV42" s="4"/>
      <c r="AW42" s="31">
        <f t="shared" si="15"/>
        <v>0</v>
      </c>
      <c r="AX42" s="2"/>
      <c r="AY42" s="3"/>
      <c r="AZ42" s="3"/>
      <c r="BA42" s="3"/>
      <c r="BB42" s="3"/>
      <c r="BC42" s="3"/>
      <c r="BD42" s="3"/>
      <c r="BE42" s="3"/>
      <c r="BF42" s="3"/>
      <c r="BG42" s="4"/>
      <c r="BH42" s="31">
        <f t="shared" si="16"/>
        <v>0</v>
      </c>
      <c r="BI42" s="2"/>
      <c r="BJ42" s="43">
        <f t="shared" si="17"/>
        <v>0</v>
      </c>
      <c r="BK42" s="41">
        <f t="shared" si="18"/>
        <v>26</v>
      </c>
      <c r="BL42" s="38">
        <f t="shared" si="19"/>
        <v>0</v>
      </c>
    </row>
    <row r="43" spans="1:64" ht="16.2" thickBot="1">
      <c r="A43" s="24">
        <v>39</v>
      </c>
      <c r="B43" s="29"/>
      <c r="C43" s="46">
        <f t="shared" si="10"/>
        <v>26</v>
      </c>
      <c r="D43" s="55"/>
      <c r="E43" s="51">
        <f t="shared" si="11"/>
        <v>0</v>
      </c>
      <c r="F43" s="2"/>
      <c r="G43" s="3"/>
      <c r="H43" s="3"/>
      <c r="I43" s="3"/>
      <c r="J43" s="3"/>
      <c r="K43" s="3"/>
      <c r="L43" s="3"/>
      <c r="M43" s="3"/>
      <c r="N43" s="3"/>
      <c r="O43" s="4"/>
      <c r="P43" s="31">
        <f t="shared" si="12"/>
        <v>0</v>
      </c>
      <c r="Q43" s="2"/>
      <c r="R43" s="3"/>
      <c r="S43" s="3"/>
      <c r="T43" s="3"/>
      <c r="U43" s="3"/>
      <c r="V43" s="3"/>
      <c r="W43" s="3"/>
      <c r="X43" s="3"/>
      <c r="Y43" s="3"/>
      <c r="Z43" s="4"/>
      <c r="AA43" s="31">
        <f t="shared" si="13"/>
        <v>0</v>
      </c>
      <c r="AB43" s="2"/>
      <c r="AC43" s="3"/>
      <c r="AD43" s="3"/>
      <c r="AE43" s="3"/>
      <c r="AF43" s="3"/>
      <c r="AG43" s="3"/>
      <c r="AH43" s="3"/>
      <c r="AI43" s="3"/>
      <c r="AJ43" s="3"/>
      <c r="AK43" s="4"/>
      <c r="AL43" s="31">
        <f t="shared" si="14"/>
        <v>0</v>
      </c>
      <c r="AM43" s="2"/>
      <c r="AN43" s="3"/>
      <c r="AO43" s="3"/>
      <c r="AP43" s="3"/>
      <c r="AQ43" s="3"/>
      <c r="AR43" s="3"/>
      <c r="AS43" s="3"/>
      <c r="AT43" s="3"/>
      <c r="AU43" s="3"/>
      <c r="AV43" s="4"/>
      <c r="AW43" s="31">
        <f t="shared" si="15"/>
        <v>0</v>
      </c>
      <c r="AX43" s="2"/>
      <c r="AY43" s="3"/>
      <c r="AZ43" s="3"/>
      <c r="BA43" s="3"/>
      <c r="BB43" s="3"/>
      <c r="BC43" s="3"/>
      <c r="BD43" s="3"/>
      <c r="BE43" s="3"/>
      <c r="BF43" s="3"/>
      <c r="BG43" s="4"/>
      <c r="BH43" s="31">
        <f t="shared" si="16"/>
        <v>0</v>
      </c>
      <c r="BI43" s="2"/>
      <c r="BJ43" s="43">
        <f t="shared" si="17"/>
        <v>0</v>
      </c>
      <c r="BK43" s="41">
        <f t="shared" si="18"/>
        <v>26</v>
      </c>
      <c r="BL43" s="38">
        <f t="shared" si="19"/>
        <v>0</v>
      </c>
    </row>
    <row r="44" spans="1:64" ht="16.2" thickBot="1">
      <c r="A44" s="24">
        <v>40</v>
      </c>
      <c r="B44" s="29"/>
      <c r="C44" s="46">
        <f t="shared" si="10"/>
        <v>26</v>
      </c>
      <c r="D44" s="55"/>
      <c r="E44" s="51">
        <f t="shared" si="11"/>
        <v>0</v>
      </c>
      <c r="F44" s="2"/>
      <c r="G44" s="3"/>
      <c r="H44" s="3"/>
      <c r="I44" s="6"/>
      <c r="J44" s="3"/>
      <c r="K44" s="3"/>
      <c r="L44" s="3"/>
      <c r="M44" s="3"/>
      <c r="N44" s="3"/>
      <c r="O44" s="4"/>
      <c r="P44" s="31">
        <f t="shared" si="12"/>
        <v>0</v>
      </c>
      <c r="Q44" s="2"/>
      <c r="R44" s="3"/>
      <c r="S44" s="3"/>
      <c r="T44" s="3"/>
      <c r="U44" s="3"/>
      <c r="V44" s="3"/>
      <c r="W44" s="3"/>
      <c r="X44" s="3"/>
      <c r="Y44" s="3"/>
      <c r="Z44" s="4"/>
      <c r="AA44" s="31">
        <f t="shared" si="13"/>
        <v>0</v>
      </c>
      <c r="AB44" s="2"/>
      <c r="AC44" s="3"/>
      <c r="AD44" s="3"/>
      <c r="AE44" s="3"/>
      <c r="AF44" s="3"/>
      <c r="AG44" s="3"/>
      <c r="AH44" s="3"/>
      <c r="AI44" s="3"/>
      <c r="AJ44" s="3"/>
      <c r="AK44" s="4"/>
      <c r="AL44" s="31">
        <f t="shared" si="14"/>
        <v>0</v>
      </c>
      <c r="AM44" s="2"/>
      <c r="AN44" s="3"/>
      <c r="AO44" s="3"/>
      <c r="AP44" s="3"/>
      <c r="AQ44" s="3"/>
      <c r="AR44" s="3"/>
      <c r="AS44" s="3"/>
      <c r="AT44" s="3"/>
      <c r="AU44" s="3"/>
      <c r="AV44" s="4"/>
      <c r="AW44" s="31">
        <f t="shared" si="15"/>
        <v>0</v>
      </c>
      <c r="AX44" s="2"/>
      <c r="AY44" s="3"/>
      <c r="AZ44" s="3"/>
      <c r="BA44" s="3"/>
      <c r="BB44" s="3"/>
      <c r="BC44" s="3"/>
      <c r="BD44" s="3"/>
      <c r="BE44" s="3"/>
      <c r="BF44" s="3"/>
      <c r="BG44" s="4"/>
      <c r="BH44" s="31">
        <f t="shared" si="16"/>
        <v>0</v>
      </c>
      <c r="BI44" s="2"/>
      <c r="BJ44" s="43">
        <f t="shared" si="17"/>
        <v>0</v>
      </c>
      <c r="BK44" s="41">
        <f t="shared" si="18"/>
        <v>26</v>
      </c>
      <c r="BL44" s="38">
        <f t="shared" si="19"/>
        <v>0</v>
      </c>
    </row>
    <row r="45" spans="1:64" ht="16.2" thickBot="1">
      <c r="A45" s="24">
        <v>41</v>
      </c>
      <c r="B45" s="29"/>
      <c r="C45" s="46">
        <f t="shared" si="10"/>
        <v>26</v>
      </c>
      <c r="D45" s="55"/>
      <c r="E45" s="51">
        <f t="shared" si="11"/>
        <v>0</v>
      </c>
      <c r="F45" s="2"/>
      <c r="G45" s="3"/>
      <c r="H45" s="3"/>
      <c r="I45" s="3"/>
      <c r="J45" s="3"/>
      <c r="K45" s="3"/>
      <c r="L45" s="3"/>
      <c r="M45" s="3"/>
      <c r="N45" s="3"/>
      <c r="O45" s="4"/>
      <c r="P45" s="31">
        <f t="shared" si="12"/>
        <v>0</v>
      </c>
      <c r="Q45" s="2"/>
      <c r="R45" s="3"/>
      <c r="S45" s="3"/>
      <c r="T45" s="3"/>
      <c r="U45" s="3"/>
      <c r="V45" s="3"/>
      <c r="W45" s="3"/>
      <c r="X45" s="3"/>
      <c r="Y45" s="3"/>
      <c r="Z45" s="4"/>
      <c r="AA45" s="31">
        <f t="shared" si="13"/>
        <v>0</v>
      </c>
      <c r="AB45" s="2"/>
      <c r="AC45" s="3"/>
      <c r="AD45" s="3"/>
      <c r="AE45" s="3"/>
      <c r="AF45" s="3"/>
      <c r="AG45" s="3"/>
      <c r="AH45" s="3"/>
      <c r="AI45" s="3"/>
      <c r="AJ45" s="3"/>
      <c r="AK45" s="4"/>
      <c r="AL45" s="31">
        <f t="shared" si="14"/>
        <v>0</v>
      </c>
      <c r="AM45" s="2"/>
      <c r="AN45" s="3"/>
      <c r="AO45" s="3"/>
      <c r="AP45" s="3"/>
      <c r="AQ45" s="3"/>
      <c r="AR45" s="3"/>
      <c r="AS45" s="3"/>
      <c r="AT45" s="3"/>
      <c r="AU45" s="3"/>
      <c r="AV45" s="4"/>
      <c r="AW45" s="31">
        <f t="shared" si="15"/>
        <v>0</v>
      </c>
      <c r="AX45" s="2"/>
      <c r="AY45" s="3"/>
      <c r="AZ45" s="3"/>
      <c r="BA45" s="3"/>
      <c r="BB45" s="3"/>
      <c r="BC45" s="3"/>
      <c r="BD45" s="3"/>
      <c r="BE45" s="3"/>
      <c r="BF45" s="3"/>
      <c r="BG45" s="4"/>
      <c r="BH45" s="31">
        <f t="shared" si="16"/>
        <v>0</v>
      </c>
      <c r="BI45" s="2"/>
      <c r="BJ45" s="43">
        <f t="shared" si="17"/>
        <v>0</v>
      </c>
      <c r="BK45" s="41">
        <f t="shared" si="18"/>
        <v>26</v>
      </c>
      <c r="BL45" s="38">
        <f t="shared" si="19"/>
        <v>0</v>
      </c>
    </row>
    <row r="46" spans="1:64" ht="16.2" thickBot="1">
      <c r="A46" s="24">
        <v>42</v>
      </c>
      <c r="B46" s="29"/>
      <c r="C46" s="46">
        <f t="shared" si="10"/>
        <v>26</v>
      </c>
      <c r="D46" s="55"/>
      <c r="E46" s="51">
        <f t="shared" si="11"/>
        <v>0</v>
      </c>
      <c r="F46" s="2"/>
      <c r="G46" s="3"/>
      <c r="H46" s="3"/>
      <c r="I46" s="3"/>
      <c r="J46" s="3"/>
      <c r="K46" s="3"/>
      <c r="L46" s="3"/>
      <c r="M46" s="3"/>
      <c r="N46" s="3"/>
      <c r="O46" s="4"/>
      <c r="P46" s="31">
        <f t="shared" si="12"/>
        <v>0</v>
      </c>
      <c r="Q46" s="2"/>
      <c r="R46" s="3"/>
      <c r="S46" s="3"/>
      <c r="T46" s="3"/>
      <c r="U46" s="3"/>
      <c r="V46" s="3"/>
      <c r="W46" s="3"/>
      <c r="X46" s="3"/>
      <c r="Y46" s="3"/>
      <c r="Z46" s="4"/>
      <c r="AA46" s="31">
        <f t="shared" si="13"/>
        <v>0</v>
      </c>
      <c r="AB46" s="2"/>
      <c r="AC46" s="3"/>
      <c r="AD46" s="3"/>
      <c r="AE46" s="3"/>
      <c r="AF46" s="3"/>
      <c r="AG46" s="3"/>
      <c r="AH46" s="3"/>
      <c r="AI46" s="3"/>
      <c r="AJ46" s="3"/>
      <c r="AK46" s="4"/>
      <c r="AL46" s="31">
        <f t="shared" si="14"/>
        <v>0</v>
      </c>
      <c r="AM46" s="2"/>
      <c r="AN46" s="3"/>
      <c r="AO46" s="3"/>
      <c r="AP46" s="3"/>
      <c r="AQ46" s="3"/>
      <c r="AR46" s="3"/>
      <c r="AS46" s="3"/>
      <c r="AT46" s="3"/>
      <c r="AU46" s="3"/>
      <c r="AV46" s="4"/>
      <c r="AW46" s="31">
        <f t="shared" si="15"/>
        <v>0</v>
      </c>
      <c r="AX46" s="2"/>
      <c r="AY46" s="3"/>
      <c r="AZ46" s="3"/>
      <c r="BA46" s="3"/>
      <c r="BB46" s="3"/>
      <c r="BC46" s="3"/>
      <c r="BD46" s="3"/>
      <c r="BE46" s="3"/>
      <c r="BF46" s="3"/>
      <c r="BG46" s="4"/>
      <c r="BH46" s="31">
        <f t="shared" si="16"/>
        <v>0</v>
      </c>
      <c r="BI46" s="2"/>
      <c r="BJ46" s="43">
        <f t="shared" si="17"/>
        <v>0</v>
      </c>
      <c r="BK46" s="41">
        <f t="shared" si="18"/>
        <v>26</v>
      </c>
      <c r="BL46" s="38">
        <f t="shared" si="19"/>
        <v>0</v>
      </c>
    </row>
    <row r="47" spans="1:64" ht="16.2" thickBot="1">
      <c r="A47" s="24">
        <v>43</v>
      </c>
      <c r="B47" s="29"/>
      <c r="C47" s="46">
        <f t="shared" si="10"/>
        <v>26</v>
      </c>
      <c r="D47" s="55"/>
      <c r="E47" s="51">
        <f t="shared" si="11"/>
        <v>0</v>
      </c>
      <c r="F47" s="2"/>
      <c r="G47" s="3"/>
      <c r="H47" s="3"/>
      <c r="I47" s="3"/>
      <c r="J47" s="3"/>
      <c r="K47" s="3"/>
      <c r="L47" s="3"/>
      <c r="M47" s="3"/>
      <c r="N47" s="3"/>
      <c r="O47" s="4"/>
      <c r="P47" s="31">
        <f t="shared" si="12"/>
        <v>0</v>
      </c>
      <c r="Q47" s="2"/>
      <c r="R47" s="3"/>
      <c r="S47" s="3"/>
      <c r="T47" s="3"/>
      <c r="U47" s="3"/>
      <c r="V47" s="3"/>
      <c r="W47" s="3"/>
      <c r="X47" s="3"/>
      <c r="Y47" s="3"/>
      <c r="Z47" s="4"/>
      <c r="AA47" s="31">
        <f t="shared" si="13"/>
        <v>0</v>
      </c>
      <c r="AB47" s="2"/>
      <c r="AC47" s="3"/>
      <c r="AD47" s="3"/>
      <c r="AE47" s="3"/>
      <c r="AF47" s="3"/>
      <c r="AG47" s="3"/>
      <c r="AH47" s="3"/>
      <c r="AI47" s="3"/>
      <c r="AJ47" s="3"/>
      <c r="AK47" s="4"/>
      <c r="AL47" s="31">
        <f t="shared" si="14"/>
        <v>0</v>
      </c>
      <c r="AM47" s="2"/>
      <c r="AN47" s="3"/>
      <c r="AO47" s="3"/>
      <c r="AP47" s="3"/>
      <c r="AQ47" s="3"/>
      <c r="AR47" s="3"/>
      <c r="AS47" s="3"/>
      <c r="AT47" s="3"/>
      <c r="AU47" s="3"/>
      <c r="AV47" s="4"/>
      <c r="AW47" s="31">
        <f t="shared" si="15"/>
        <v>0</v>
      </c>
      <c r="AX47" s="2"/>
      <c r="AY47" s="3"/>
      <c r="AZ47" s="3"/>
      <c r="BA47" s="3"/>
      <c r="BB47" s="3"/>
      <c r="BC47" s="3"/>
      <c r="BD47" s="3"/>
      <c r="BE47" s="3"/>
      <c r="BF47" s="3"/>
      <c r="BG47" s="4"/>
      <c r="BH47" s="31">
        <f t="shared" si="16"/>
        <v>0</v>
      </c>
      <c r="BI47" s="2"/>
      <c r="BJ47" s="43">
        <f t="shared" si="17"/>
        <v>0</v>
      </c>
      <c r="BK47" s="41">
        <f t="shared" si="18"/>
        <v>26</v>
      </c>
      <c r="BL47" s="38">
        <f t="shared" si="19"/>
        <v>0</v>
      </c>
    </row>
    <row r="48" spans="1:64" ht="16.2" thickBot="1">
      <c r="A48" s="24">
        <v>44</v>
      </c>
      <c r="B48" s="29"/>
      <c r="C48" s="46">
        <f t="shared" si="10"/>
        <v>26</v>
      </c>
      <c r="D48" s="55"/>
      <c r="E48" s="51">
        <f t="shared" si="11"/>
        <v>0</v>
      </c>
      <c r="F48" s="2"/>
      <c r="G48" s="3"/>
      <c r="H48" s="3"/>
      <c r="I48" s="3"/>
      <c r="J48" s="3"/>
      <c r="K48" s="3"/>
      <c r="L48" s="3"/>
      <c r="M48" s="3"/>
      <c r="N48" s="3"/>
      <c r="O48" s="4"/>
      <c r="P48" s="31">
        <f t="shared" si="12"/>
        <v>0</v>
      </c>
      <c r="Q48" s="2"/>
      <c r="R48" s="3"/>
      <c r="S48" s="3"/>
      <c r="T48" s="3"/>
      <c r="U48" s="3"/>
      <c r="V48" s="3"/>
      <c r="W48" s="3"/>
      <c r="X48" s="3"/>
      <c r="Y48" s="3"/>
      <c r="Z48" s="4"/>
      <c r="AA48" s="31">
        <f t="shared" si="13"/>
        <v>0</v>
      </c>
      <c r="AB48" s="2"/>
      <c r="AC48" s="3"/>
      <c r="AD48" s="3"/>
      <c r="AE48" s="3"/>
      <c r="AF48" s="3"/>
      <c r="AG48" s="3"/>
      <c r="AH48" s="3"/>
      <c r="AI48" s="3"/>
      <c r="AJ48" s="3"/>
      <c r="AK48" s="4"/>
      <c r="AL48" s="31">
        <f t="shared" si="14"/>
        <v>0</v>
      </c>
      <c r="AM48" s="2"/>
      <c r="AN48" s="3"/>
      <c r="AO48" s="3"/>
      <c r="AP48" s="3"/>
      <c r="AQ48" s="3"/>
      <c r="AR48" s="3"/>
      <c r="AS48" s="3"/>
      <c r="AT48" s="3"/>
      <c r="AU48" s="3"/>
      <c r="AV48" s="4"/>
      <c r="AW48" s="31">
        <f t="shared" si="15"/>
        <v>0</v>
      </c>
      <c r="AX48" s="2"/>
      <c r="AY48" s="3"/>
      <c r="AZ48" s="3"/>
      <c r="BA48" s="3"/>
      <c r="BB48" s="3"/>
      <c r="BC48" s="3"/>
      <c r="BD48" s="3"/>
      <c r="BE48" s="3"/>
      <c r="BF48" s="3"/>
      <c r="BG48" s="4"/>
      <c r="BH48" s="31">
        <f t="shared" si="16"/>
        <v>0</v>
      </c>
      <c r="BI48" s="2"/>
      <c r="BJ48" s="43">
        <f t="shared" si="17"/>
        <v>0</v>
      </c>
      <c r="BK48" s="41">
        <f t="shared" si="18"/>
        <v>26</v>
      </c>
      <c r="BL48" s="38">
        <f t="shared" si="19"/>
        <v>0</v>
      </c>
    </row>
    <row r="49" spans="1:64" ht="16.2" thickBot="1">
      <c r="A49" s="24">
        <v>45</v>
      </c>
      <c r="B49" s="29"/>
      <c r="C49" s="46">
        <f t="shared" si="10"/>
        <v>26</v>
      </c>
      <c r="D49" s="55"/>
      <c r="E49" s="51">
        <f t="shared" si="11"/>
        <v>0</v>
      </c>
      <c r="F49" s="2"/>
      <c r="G49" s="3"/>
      <c r="H49" s="3"/>
      <c r="I49" s="3"/>
      <c r="J49" s="3"/>
      <c r="K49" s="3"/>
      <c r="L49" s="3"/>
      <c r="M49" s="3"/>
      <c r="N49" s="3"/>
      <c r="O49" s="4"/>
      <c r="P49" s="31">
        <f t="shared" si="12"/>
        <v>0</v>
      </c>
      <c r="Q49" s="2"/>
      <c r="R49" s="3"/>
      <c r="S49" s="3"/>
      <c r="T49" s="3"/>
      <c r="U49" s="3"/>
      <c r="V49" s="3"/>
      <c r="W49" s="3"/>
      <c r="X49" s="3"/>
      <c r="Y49" s="3"/>
      <c r="Z49" s="4"/>
      <c r="AA49" s="31">
        <f t="shared" si="13"/>
        <v>0</v>
      </c>
      <c r="AB49" s="2"/>
      <c r="AC49" s="3"/>
      <c r="AD49" s="3"/>
      <c r="AE49" s="3"/>
      <c r="AF49" s="3"/>
      <c r="AG49" s="3"/>
      <c r="AH49" s="3"/>
      <c r="AI49" s="3"/>
      <c r="AJ49" s="3"/>
      <c r="AK49" s="4"/>
      <c r="AL49" s="31">
        <f t="shared" si="14"/>
        <v>0</v>
      </c>
      <c r="AM49" s="2"/>
      <c r="AN49" s="3"/>
      <c r="AO49" s="3"/>
      <c r="AP49" s="3"/>
      <c r="AQ49" s="3"/>
      <c r="AR49" s="3"/>
      <c r="AS49" s="3"/>
      <c r="AT49" s="3"/>
      <c r="AU49" s="3"/>
      <c r="AV49" s="4"/>
      <c r="AW49" s="31">
        <f t="shared" si="15"/>
        <v>0</v>
      </c>
      <c r="AX49" s="2"/>
      <c r="AY49" s="3"/>
      <c r="AZ49" s="3"/>
      <c r="BA49" s="3"/>
      <c r="BB49" s="3"/>
      <c r="BC49" s="3"/>
      <c r="BD49" s="3"/>
      <c r="BE49" s="3"/>
      <c r="BF49" s="3"/>
      <c r="BG49" s="4"/>
      <c r="BH49" s="31">
        <f t="shared" si="16"/>
        <v>0</v>
      </c>
      <c r="BI49" s="2"/>
      <c r="BJ49" s="43">
        <f t="shared" si="17"/>
        <v>0</v>
      </c>
      <c r="BK49" s="41">
        <f t="shared" si="18"/>
        <v>26</v>
      </c>
      <c r="BL49" s="38">
        <f t="shared" si="19"/>
        <v>0</v>
      </c>
    </row>
    <row r="50" spans="1:64" ht="16.2" thickBot="1">
      <c r="A50" s="24">
        <v>46</v>
      </c>
      <c r="B50" s="29"/>
      <c r="C50" s="46">
        <f t="shared" si="10"/>
        <v>26</v>
      </c>
      <c r="D50" s="55"/>
      <c r="E50" s="51">
        <f t="shared" si="11"/>
        <v>0</v>
      </c>
      <c r="F50" s="2"/>
      <c r="G50" s="3"/>
      <c r="H50" s="3"/>
      <c r="I50" s="3"/>
      <c r="J50" s="3"/>
      <c r="K50" s="3"/>
      <c r="L50" s="3"/>
      <c r="M50" s="3"/>
      <c r="N50" s="3"/>
      <c r="O50" s="4"/>
      <c r="P50" s="31">
        <f t="shared" si="12"/>
        <v>0</v>
      </c>
      <c r="Q50" s="2"/>
      <c r="R50" s="3"/>
      <c r="S50" s="3"/>
      <c r="T50" s="3"/>
      <c r="U50" s="3"/>
      <c r="V50" s="3"/>
      <c r="W50" s="3"/>
      <c r="X50" s="3"/>
      <c r="Y50" s="3"/>
      <c r="Z50" s="4"/>
      <c r="AA50" s="31">
        <f t="shared" si="13"/>
        <v>0</v>
      </c>
      <c r="AB50" s="2"/>
      <c r="AC50" s="3"/>
      <c r="AD50" s="3"/>
      <c r="AE50" s="3"/>
      <c r="AF50" s="3"/>
      <c r="AG50" s="3"/>
      <c r="AH50" s="3"/>
      <c r="AI50" s="3"/>
      <c r="AJ50" s="3"/>
      <c r="AK50" s="4"/>
      <c r="AL50" s="31">
        <f t="shared" si="14"/>
        <v>0</v>
      </c>
      <c r="AM50" s="2"/>
      <c r="AN50" s="3"/>
      <c r="AO50" s="3"/>
      <c r="AP50" s="3"/>
      <c r="AQ50" s="3"/>
      <c r="AR50" s="3"/>
      <c r="AS50" s="3"/>
      <c r="AT50" s="3"/>
      <c r="AU50" s="3"/>
      <c r="AV50" s="4"/>
      <c r="AW50" s="31">
        <f t="shared" si="15"/>
        <v>0</v>
      </c>
      <c r="AX50" s="2"/>
      <c r="AY50" s="3"/>
      <c r="AZ50" s="3"/>
      <c r="BA50" s="3"/>
      <c r="BB50" s="3"/>
      <c r="BC50" s="3"/>
      <c r="BD50" s="3"/>
      <c r="BE50" s="3"/>
      <c r="BF50" s="3"/>
      <c r="BG50" s="4"/>
      <c r="BH50" s="31">
        <f t="shared" si="16"/>
        <v>0</v>
      </c>
      <c r="BI50" s="2"/>
      <c r="BJ50" s="43">
        <f t="shared" si="17"/>
        <v>0</v>
      </c>
      <c r="BK50" s="41">
        <f t="shared" si="18"/>
        <v>26</v>
      </c>
      <c r="BL50" s="38">
        <f t="shared" si="19"/>
        <v>0</v>
      </c>
    </row>
    <row r="51" spans="1:64" ht="16.2" thickBot="1">
      <c r="A51" s="24">
        <v>47</v>
      </c>
      <c r="B51" s="29"/>
      <c r="C51" s="46">
        <f t="shared" si="10"/>
        <v>26</v>
      </c>
      <c r="D51" s="55"/>
      <c r="E51" s="51">
        <f t="shared" si="11"/>
        <v>0</v>
      </c>
      <c r="F51" s="2"/>
      <c r="G51" s="3"/>
      <c r="H51" s="3"/>
      <c r="I51" s="6"/>
      <c r="J51" s="3"/>
      <c r="K51" s="3"/>
      <c r="L51" s="3"/>
      <c r="M51" s="3"/>
      <c r="N51" s="3"/>
      <c r="O51" s="4"/>
      <c r="P51" s="31">
        <f t="shared" si="12"/>
        <v>0</v>
      </c>
      <c r="Q51" s="2"/>
      <c r="R51" s="3"/>
      <c r="S51" s="3"/>
      <c r="T51" s="3"/>
      <c r="U51" s="3"/>
      <c r="V51" s="3"/>
      <c r="W51" s="3"/>
      <c r="X51" s="3"/>
      <c r="Y51" s="3"/>
      <c r="Z51" s="4"/>
      <c r="AA51" s="31">
        <f t="shared" si="13"/>
        <v>0</v>
      </c>
      <c r="AB51" s="2"/>
      <c r="AC51" s="3"/>
      <c r="AD51" s="3"/>
      <c r="AE51" s="3"/>
      <c r="AF51" s="3"/>
      <c r="AG51" s="3"/>
      <c r="AH51" s="3"/>
      <c r="AI51" s="3"/>
      <c r="AJ51" s="3"/>
      <c r="AK51" s="4"/>
      <c r="AL51" s="31">
        <f t="shared" si="14"/>
        <v>0</v>
      </c>
      <c r="AM51" s="2"/>
      <c r="AN51" s="3"/>
      <c r="AO51" s="3"/>
      <c r="AP51" s="3"/>
      <c r="AQ51" s="3"/>
      <c r="AR51" s="3"/>
      <c r="AS51" s="3"/>
      <c r="AT51" s="3"/>
      <c r="AU51" s="3"/>
      <c r="AV51" s="4"/>
      <c r="AW51" s="31">
        <f t="shared" si="15"/>
        <v>0</v>
      </c>
      <c r="AX51" s="2"/>
      <c r="AY51" s="3"/>
      <c r="AZ51" s="3"/>
      <c r="BA51" s="3"/>
      <c r="BB51" s="3"/>
      <c r="BC51" s="3"/>
      <c r="BD51" s="3"/>
      <c r="BE51" s="3"/>
      <c r="BF51" s="3"/>
      <c r="BG51" s="4"/>
      <c r="BH51" s="31">
        <f t="shared" si="16"/>
        <v>0</v>
      </c>
      <c r="BI51" s="2"/>
      <c r="BJ51" s="43">
        <f t="shared" si="17"/>
        <v>0</v>
      </c>
      <c r="BK51" s="41">
        <f t="shared" si="18"/>
        <v>26</v>
      </c>
      <c r="BL51" s="38">
        <f t="shared" si="19"/>
        <v>0</v>
      </c>
    </row>
    <row r="52" spans="1:64" ht="16.2" thickBot="1">
      <c r="A52" s="24">
        <v>48</v>
      </c>
      <c r="B52" s="29"/>
      <c r="C52" s="46">
        <f t="shared" si="10"/>
        <v>26</v>
      </c>
      <c r="D52" s="55"/>
      <c r="E52" s="51">
        <f t="shared" si="11"/>
        <v>0</v>
      </c>
      <c r="F52" s="2"/>
      <c r="G52" s="3"/>
      <c r="H52" s="3"/>
      <c r="I52" s="3"/>
      <c r="J52" s="3"/>
      <c r="K52" s="3"/>
      <c r="L52" s="3"/>
      <c r="M52" s="3"/>
      <c r="N52" s="3"/>
      <c r="O52" s="4"/>
      <c r="P52" s="31">
        <f t="shared" si="12"/>
        <v>0</v>
      </c>
      <c r="Q52" s="2"/>
      <c r="R52" s="3"/>
      <c r="S52" s="3"/>
      <c r="T52" s="3"/>
      <c r="U52" s="3"/>
      <c r="V52" s="3"/>
      <c r="W52" s="3"/>
      <c r="X52" s="3"/>
      <c r="Y52" s="3"/>
      <c r="Z52" s="4"/>
      <c r="AA52" s="31">
        <f t="shared" si="13"/>
        <v>0</v>
      </c>
      <c r="AB52" s="2"/>
      <c r="AC52" s="3"/>
      <c r="AD52" s="3"/>
      <c r="AE52" s="3"/>
      <c r="AF52" s="3"/>
      <c r="AG52" s="3"/>
      <c r="AH52" s="3"/>
      <c r="AI52" s="3"/>
      <c r="AJ52" s="3"/>
      <c r="AK52" s="4"/>
      <c r="AL52" s="31">
        <f t="shared" si="14"/>
        <v>0</v>
      </c>
      <c r="AM52" s="2"/>
      <c r="AN52" s="3"/>
      <c r="AO52" s="3"/>
      <c r="AP52" s="3"/>
      <c r="AQ52" s="3"/>
      <c r="AR52" s="3"/>
      <c r="AS52" s="3"/>
      <c r="AT52" s="3"/>
      <c r="AU52" s="3"/>
      <c r="AV52" s="4"/>
      <c r="AW52" s="31">
        <f t="shared" si="15"/>
        <v>0</v>
      </c>
      <c r="AX52" s="2"/>
      <c r="AY52" s="3"/>
      <c r="AZ52" s="3"/>
      <c r="BA52" s="3"/>
      <c r="BB52" s="3"/>
      <c r="BC52" s="3"/>
      <c r="BD52" s="3"/>
      <c r="BE52" s="3"/>
      <c r="BF52" s="3"/>
      <c r="BG52" s="4"/>
      <c r="BH52" s="31">
        <f t="shared" si="16"/>
        <v>0</v>
      </c>
      <c r="BI52" s="2"/>
      <c r="BJ52" s="43">
        <f t="shared" si="17"/>
        <v>0</v>
      </c>
      <c r="BK52" s="41">
        <f t="shared" si="18"/>
        <v>26</v>
      </c>
      <c r="BL52" s="38">
        <f t="shared" si="19"/>
        <v>0</v>
      </c>
    </row>
    <row r="53" spans="1:64" ht="16.2" thickBot="1">
      <c r="A53" s="24">
        <v>49</v>
      </c>
      <c r="B53" s="29"/>
      <c r="C53" s="46">
        <f t="shared" si="10"/>
        <v>26</v>
      </c>
      <c r="D53" s="55"/>
      <c r="E53" s="51">
        <f t="shared" si="11"/>
        <v>0</v>
      </c>
      <c r="F53" s="2"/>
      <c r="G53" s="3"/>
      <c r="H53" s="3"/>
      <c r="I53" s="3"/>
      <c r="J53" s="3"/>
      <c r="K53" s="3"/>
      <c r="L53" s="3"/>
      <c r="M53" s="3"/>
      <c r="N53" s="3"/>
      <c r="O53" s="4"/>
      <c r="P53" s="31">
        <f t="shared" si="12"/>
        <v>0</v>
      </c>
      <c r="Q53" s="2"/>
      <c r="R53" s="3"/>
      <c r="S53" s="3"/>
      <c r="T53" s="3"/>
      <c r="U53" s="3"/>
      <c r="V53" s="3"/>
      <c r="W53" s="3"/>
      <c r="X53" s="3"/>
      <c r="Y53" s="3"/>
      <c r="Z53" s="4"/>
      <c r="AA53" s="31">
        <f t="shared" si="13"/>
        <v>0</v>
      </c>
      <c r="AB53" s="2"/>
      <c r="AC53" s="3"/>
      <c r="AD53" s="3"/>
      <c r="AE53" s="3"/>
      <c r="AF53" s="3"/>
      <c r="AG53" s="3"/>
      <c r="AH53" s="3"/>
      <c r="AI53" s="3"/>
      <c r="AJ53" s="3"/>
      <c r="AK53" s="4"/>
      <c r="AL53" s="31">
        <f t="shared" si="14"/>
        <v>0</v>
      </c>
      <c r="AM53" s="2"/>
      <c r="AN53" s="3"/>
      <c r="AO53" s="3"/>
      <c r="AP53" s="3"/>
      <c r="AQ53" s="3"/>
      <c r="AR53" s="3"/>
      <c r="AS53" s="3"/>
      <c r="AT53" s="3"/>
      <c r="AU53" s="3"/>
      <c r="AV53" s="4"/>
      <c r="AW53" s="31">
        <f t="shared" si="15"/>
        <v>0</v>
      </c>
      <c r="AX53" s="2"/>
      <c r="AY53" s="3"/>
      <c r="AZ53" s="3"/>
      <c r="BA53" s="3"/>
      <c r="BB53" s="3"/>
      <c r="BC53" s="3"/>
      <c r="BD53" s="3"/>
      <c r="BE53" s="3"/>
      <c r="BF53" s="3"/>
      <c r="BG53" s="4"/>
      <c r="BH53" s="31">
        <f t="shared" si="16"/>
        <v>0</v>
      </c>
      <c r="BI53" s="2"/>
      <c r="BJ53" s="43">
        <f t="shared" si="17"/>
        <v>0</v>
      </c>
      <c r="BK53" s="41">
        <f t="shared" si="18"/>
        <v>26</v>
      </c>
      <c r="BL53" s="38">
        <f t="shared" si="19"/>
        <v>0</v>
      </c>
    </row>
    <row r="54" spans="1:64" ht="16.2" thickBot="1">
      <c r="A54" s="24">
        <v>50</v>
      </c>
      <c r="B54" s="29"/>
      <c r="C54" s="46">
        <f t="shared" si="10"/>
        <v>26</v>
      </c>
      <c r="D54" s="55"/>
      <c r="E54" s="51">
        <f t="shared" si="11"/>
        <v>0</v>
      </c>
      <c r="F54" s="8"/>
      <c r="G54" s="3"/>
      <c r="H54" s="3"/>
      <c r="I54" s="3"/>
      <c r="J54" s="3"/>
      <c r="K54" s="3"/>
      <c r="L54" s="3"/>
      <c r="M54" s="3"/>
      <c r="N54" s="3"/>
      <c r="O54" s="4"/>
      <c r="P54" s="32">
        <f t="shared" si="12"/>
        <v>0</v>
      </c>
      <c r="Q54" s="2"/>
      <c r="R54" s="3"/>
      <c r="S54" s="3"/>
      <c r="T54" s="3"/>
      <c r="U54" s="3"/>
      <c r="V54" s="3"/>
      <c r="W54" s="3"/>
      <c r="X54" s="3"/>
      <c r="Y54" s="3"/>
      <c r="Z54" s="4"/>
      <c r="AA54" s="32">
        <f t="shared" si="13"/>
        <v>0</v>
      </c>
      <c r="AB54" s="2"/>
      <c r="AC54" s="3"/>
      <c r="AD54" s="3"/>
      <c r="AE54" s="3"/>
      <c r="AF54" s="3"/>
      <c r="AG54" s="3"/>
      <c r="AH54" s="3"/>
      <c r="AI54" s="3"/>
      <c r="AJ54" s="3"/>
      <c r="AK54" s="4"/>
      <c r="AL54" s="32">
        <f t="shared" si="14"/>
        <v>0</v>
      </c>
      <c r="AM54" s="2"/>
      <c r="AN54" s="3"/>
      <c r="AO54" s="3"/>
      <c r="AP54" s="3"/>
      <c r="AQ54" s="3"/>
      <c r="AR54" s="3"/>
      <c r="AS54" s="3"/>
      <c r="AT54" s="3"/>
      <c r="AU54" s="3"/>
      <c r="AV54" s="4"/>
      <c r="AW54" s="32">
        <f t="shared" si="15"/>
        <v>0</v>
      </c>
      <c r="AX54" s="2"/>
      <c r="AY54" s="3"/>
      <c r="AZ54" s="3"/>
      <c r="BA54" s="3"/>
      <c r="BB54" s="3"/>
      <c r="BC54" s="3"/>
      <c r="BD54" s="3"/>
      <c r="BE54" s="3"/>
      <c r="BF54" s="3"/>
      <c r="BG54" s="4"/>
      <c r="BH54" s="32">
        <f t="shared" si="16"/>
        <v>0</v>
      </c>
      <c r="BI54" s="2"/>
      <c r="BJ54" s="43">
        <f t="shared" si="17"/>
        <v>0</v>
      </c>
      <c r="BK54" s="41">
        <f t="shared" si="18"/>
        <v>26</v>
      </c>
      <c r="BL54" s="38">
        <f t="shared" si="19"/>
        <v>0</v>
      </c>
    </row>
    <row r="55" spans="1:64" ht="16.2" thickBot="1">
      <c r="A55" s="24">
        <v>51</v>
      </c>
      <c r="B55" s="29"/>
      <c r="C55" s="46">
        <f t="shared" si="10"/>
        <v>26</v>
      </c>
      <c r="D55" s="55"/>
      <c r="E55" s="51">
        <f t="shared" si="11"/>
        <v>0</v>
      </c>
      <c r="F55" s="5"/>
      <c r="G55" s="6"/>
      <c r="H55" s="6"/>
      <c r="I55" s="3"/>
      <c r="J55" s="6"/>
      <c r="K55" s="6"/>
      <c r="L55" s="6"/>
      <c r="M55" s="6"/>
      <c r="N55" s="6"/>
      <c r="O55" s="7"/>
      <c r="P55" s="31">
        <f t="shared" si="12"/>
        <v>0</v>
      </c>
      <c r="Q55" s="5"/>
      <c r="R55" s="6"/>
      <c r="S55" s="6"/>
      <c r="T55" s="6"/>
      <c r="U55" s="6"/>
      <c r="V55" s="6"/>
      <c r="W55" s="6"/>
      <c r="X55" s="6"/>
      <c r="Y55" s="6"/>
      <c r="Z55" s="7"/>
      <c r="AA55" s="31">
        <f t="shared" si="13"/>
        <v>0</v>
      </c>
      <c r="AB55" s="5"/>
      <c r="AC55" s="6"/>
      <c r="AD55" s="6"/>
      <c r="AE55" s="6"/>
      <c r="AF55" s="6"/>
      <c r="AG55" s="6"/>
      <c r="AH55" s="6"/>
      <c r="AI55" s="6"/>
      <c r="AJ55" s="6"/>
      <c r="AK55" s="7"/>
      <c r="AL55" s="31">
        <f t="shared" si="14"/>
        <v>0</v>
      </c>
      <c r="AM55" s="5"/>
      <c r="AN55" s="6"/>
      <c r="AO55" s="6"/>
      <c r="AP55" s="6"/>
      <c r="AQ55" s="6"/>
      <c r="AR55" s="6"/>
      <c r="AS55" s="6"/>
      <c r="AT55" s="6"/>
      <c r="AU55" s="6"/>
      <c r="AV55" s="7"/>
      <c r="AW55" s="31">
        <f t="shared" si="15"/>
        <v>0</v>
      </c>
      <c r="AX55" s="5"/>
      <c r="AY55" s="6"/>
      <c r="AZ55" s="6"/>
      <c r="BA55" s="6"/>
      <c r="BB55" s="6"/>
      <c r="BC55" s="6"/>
      <c r="BD55" s="6"/>
      <c r="BE55" s="6"/>
      <c r="BF55" s="6"/>
      <c r="BG55" s="7"/>
      <c r="BH55" s="31">
        <f t="shared" si="16"/>
        <v>0</v>
      </c>
      <c r="BI55" s="5"/>
      <c r="BJ55" s="43">
        <f t="shared" si="17"/>
        <v>0</v>
      </c>
      <c r="BK55" s="41">
        <f t="shared" si="18"/>
        <v>26</v>
      </c>
      <c r="BL55" s="38">
        <f t="shared" si="19"/>
        <v>0</v>
      </c>
    </row>
    <row r="56" spans="1:64" ht="16.2" thickBot="1">
      <c r="A56" s="24">
        <v>52</v>
      </c>
      <c r="B56" s="29"/>
      <c r="C56" s="46">
        <f t="shared" si="10"/>
        <v>26</v>
      </c>
      <c r="D56" s="55"/>
      <c r="E56" s="51">
        <f t="shared" si="11"/>
        <v>0</v>
      </c>
      <c r="F56" s="2"/>
      <c r="G56" s="3"/>
      <c r="H56" s="3"/>
      <c r="I56" s="3"/>
      <c r="J56" s="3"/>
      <c r="K56" s="3"/>
      <c r="L56" s="3"/>
      <c r="M56" s="3"/>
      <c r="N56" s="3"/>
      <c r="O56" s="4"/>
      <c r="P56" s="31">
        <f t="shared" si="12"/>
        <v>0</v>
      </c>
      <c r="Q56" s="2"/>
      <c r="R56" s="3"/>
      <c r="S56" s="3"/>
      <c r="T56" s="3"/>
      <c r="U56" s="3"/>
      <c r="V56" s="3"/>
      <c r="W56" s="3"/>
      <c r="X56" s="3"/>
      <c r="Y56" s="3"/>
      <c r="Z56" s="4"/>
      <c r="AA56" s="31">
        <f t="shared" si="13"/>
        <v>0</v>
      </c>
      <c r="AB56" s="2"/>
      <c r="AC56" s="3"/>
      <c r="AD56" s="3"/>
      <c r="AE56" s="3"/>
      <c r="AF56" s="3"/>
      <c r="AG56" s="3"/>
      <c r="AH56" s="3"/>
      <c r="AI56" s="3"/>
      <c r="AJ56" s="3"/>
      <c r="AK56" s="4"/>
      <c r="AL56" s="31">
        <f t="shared" si="14"/>
        <v>0</v>
      </c>
      <c r="AM56" s="2"/>
      <c r="AN56" s="3"/>
      <c r="AO56" s="3"/>
      <c r="AP56" s="3"/>
      <c r="AQ56" s="3"/>
      <c r="AR56" s="3"/>
      <c r="AS56" s="3"/>
      <c r="AT56" s="3"/>
      <c r="AU56" s="3"/>
      <c r="AV56" s="4"/>
      <c r="AW56" s="31">
        <f t="shared" si="15"/>
        <v>0</v>
      </c>
      <c r="AX56" s="2"/>
      <c r="AY56" s="3"/>
      <c r="AZ56" s="3"/>
      <c r="BA56" s="3"/>
      <c r="BB56" s="3"/>
      <c r="BC56" s="3"/>
      <c r="BD56" s="3"/>
      <c r="BE56" s="3"/>
      <c r="BF56" s="3"/>
      <c r="BG56" s="4"/>
      <c r="BH56" s="31">
        <f t="shared" si="16"/>
        <v>0</v>
      </c>
      <c r="BI56" s="2"/>
      <c r="BJ56" s="43">
        <f t="shared" si="17"/>
        <v>0</v>
      </c>
      <c r="BK56" s="41">
        <f t="shared" si="18"/>
        <v>26</v>
      </c>
      <c r="BL56" s="38">
        <f t="shared" si="19"/>
        <v>0</v>
      </c>
    </row>
    <row r="57" spans="1:64" ht="16.2" thickBot="1">
      <c r="A57" s="24">
        <v>53</v>
      </c>
      <c r="B57" s="29"/>
      <c r="C57" s="46">
        <f t="shared" si="10"/>
        <v>26</v>
      </c>
      <c r="D57" s="55"/>
      <c r="E57" s="51">
        <f t="shared" si="11"/>
        <v>0</v>
      </c>
      <c r="F57" s="2"/>
      <c r="G57" s="3"/>
      <c r="H57" s="3"/>
      <c r="I57" s="3"/>
      <c r="J57" s="3"/>
      <c r="K57" s="3"/>
      <c r="L57" s="3"/>
      <c r="M57" s="3"/>
      <c r="N57" s="3"/>
      <c r="O57" s="4"/>
      <c r="P57" s="31">
        <f t="shared" si="12"/>
        <v>0</v>
      </c>
      <c r="Q57" s="2"/>
      <c r="R57" s="3"/>
      <c r="S57" s="3"/>
      <c r="T57" s="3"/>
      <c r="U57" s="3"/>
      <c r="V57" s="3"/>
      <c r="W57" s="3"/>
      <c r="X57" s="3"/>
      <c r="Y57" s="3"/>
      <c r="Z57" s="4"/>
      <c r="AA57" s="31">
        <f t="shared" si="13"/>
        <v>0</v>
      </c>
      <c r="AB57" s="2"/>
      <c r="AC57" s="3"/>
      <c r="AD57" s="3"/>
      <c r="AE57" s="3"/>
      <c r="AF57" s="3"/>
      <c r="AG57" s="3"/>
      <c r="AH57" s="3"/>
      <c r="AI57" s="3"/>
      <c r="AJ57" s="3"/>
      <c r="AK57" s="4"/>
      <c r="AL57" s="31">
        <f t="shared" si="14"/>
        <v>0</v>
      </c>
      <c r="AM57" s="2"/>
      <c r="AN57" s="3"/>
      <c r="AO57" s="3"/>
      <c r="AP57" s="3"/>
      <c r="AQ57" s="3"/>
      <c r="AR57" s="3"/>
      <c r="AS57" s="3"/>
      <c r="AT57" s="3"/>
      <c r="AU57" s="3"/>
      <c r="AV57" s="4"/>
      <c r="AW57" s="31">
        <f t="shared" si="15"/>
        <v>0</v>
      </c>
      <c r="AX57" s="2"/>
      <c r="AY57" s="3"/>
      <c r="AZ57" s="3"/>
      <c r="BA57" s="3"/>
      <c r="BB57" s="3"/>
      <c r="BC57" s="3"/>
      <c r="BD57" s="3"/>
      <c r="BE57" s="3"/>
      <c r="BF57" s="3"/>
      <c r="BG57" s="4"/>
      <c r="BH57" s="31">
        <f t="shared" si="16"/>
        <v>0</v>
      </c>
      <c r="BI57" s="2"/>
      <c r="BJ57" s="43">
        <f t="shared" si="17"/>
        <v>0</v>
      </c>
      <c r="BK57" s="41">
        <f t="shared" si="18"/>
        <v>26</v>
      </c>
      <c r="BL57" s="38">
        <f t="shared" si="19"/>
        <v>0</v>
      </c>
    </row>
    <row r="58" spans="1:64" ht="16.2" thickBot="1">
      <c r="A58" s="24">
        <v>54</v>
      </c>
      <c r="B58" s="29"/>
      <c r="C58" s="46">
        <f t="shared" si="10"/>
        <v>26</v>
      </c>
      <c r="D58" s="55"/>
      <c r="E58" s="51">
        <f t="shared" si="11"/>
        <v>0</v>
      </c>
      <c r="F58" s="2"/>
      <c r="G58" s="3"/>
      <c r="H58" s="3"/>
      <c r="I58" s="6"/>
      <c r="J58" s="3"/>
      <c r="K58" s="3"/>
      <c r="L58" s="3"/>
      <c r="M58" s="3"/>
      <c r="N58" s="3"/>
      <c r="O58" s="4"/>
      <c r="P58" s="31">
        <f t="shared" si="12"/>
        <v>0</v>
      </c>
      <c r="Q58" s="2"/>
      <c r="R58" s="3"/>
      <c r="S58" s="3"/>
      <c r="T58" s="3"/>
      <c r="U58" s="3"/>
      <c r="V58" s="3"/>
      <c r="W58" s="3"/>
      <c r="X58" s="3"/>
      <c r="Y58" s="3"/>
      <c r="Z58" s="4"/>
      <c r="AA58" s="31">
        <f t="shared" si="13"/>
        <v>0</v>
      </c>
      <c r="AB58" s="2"/>
      <c r="AC58" s="3"/>
      <c r="AD58" s="3"/>
      <c r="AE58" s="3"/>
      <c r="AF58" s="3"/>
      <c r="AG58" s="3"/>
      <c r="AH58" s="3"/>
      <c r="AI58" s="3"/>
      <c r="AJ58" s="3"/>
      <c r="AK58" s="4"/>
      <c r="AL58" s="31">
        <f t="shared" si="14"/>
        <v>0</v>
      </c>
      <c r="AM58" s="2"/>
      <c r="AN58" s="3"/>
      <c r="AO58" s="3"/>
      <c r="AP58" s="3"/>
      <c r="AQ58" s="3"/>
      <c r="AR58" s="3"/>
      <c r="AS58" s="3"/>
      <c r="AT58" s="3"/>
      <c r="AU58" s="3"/>
      <c r="AV58" s="4"/>
      <c r="AW58" s="31">
        <f t="shared" si="15"/>
        <v>0</v>
      </c>
      <c r="AX58" s="2"/>
      <c r="AY58" s="3"/>
      <c r="AZ58" s="3"/>
      <c r="BA58" s="3"/>
      <c r="BB58" s="3"/>
      <c r="BC58" s="3"/>
      <c r="BD58" s="3"/>
      <c r="BE58" s="3"/>
      <c r="BF58" s="3"/>
      <c r="BG58" s="4"/>
      <c r="BH58" s="31">
        <f t="shared" si="16"/>
        <v>0</v>
      </c>
      <c r="BI58" s="2"/>
      <c r="BJ58" s="43">
        <f t="shared" si="17"/>
        <v>0</v>
      </c>
      <c r="BK58" s="41">
        <f t="shared" si="18"/>
        <v>26</v>
      </c>
      <c r="BL58" s="38">
        <f t="shared" si="19"/>
        <v>0</v>
      </c>
    </row>
    <row r="59" spans="1:64" ht="16.2" thickBot="1">
      <c r="A59" s="24">
        <v>55</v>
      </c>
      <c r="B59" s="29"/>
      <c r="C59" s="46">
        <f t="shared" si="10"/>
        <v>26</v>
      </c>
      <c r="D59" s="55"/>
      <c r="E59" s="51">
        <f t="shared" si="11"/>
        <v>0</v>
      </c>
      <c r="F59" s="5"/>
      <c r="G59" s="6"/>
      <c r="H59" s="6"/>
      <c r="I59" s="3"/>
      <c r="J59" s="6"/>
      <c r="K59" s="6"/>
      <c r="L59" s="6"/>
      <c r="M59" s="6"/>
      <c r="N59" s="6"/>
      <c r="O59" s="7"/>
      <c r="P59" s="31">
        <f t="shared" si="12"/>
        <v>0</v>
      </c>
      <c r="Q59" s="5"/>
      <c r="R59" s="6"/>
      <c r="S59" s="6"/>
      <c r="T59" s="6"/>
      <c r="U59" s="6"/>
      <c r="V59" s="6"/>
      <c r="W59" s="6"/>
      <c r="X59" s="6"/>
      <c r="Y59" s="6"/>
      <c r="Z59" s="7"/>
      <c r="AA59" s="31">
        <f t="shared" si="13"/>
        <v>0</v>
      </c>
      <c r="AB59" s="5"/>
      <c r="AC59" s="6"/>
      <c r="AD59" s="6"/>
      <c r="AE59" s="6"/>
      <c r="AF59" s="6"/>
      <c r="AG59" s="6"/>
      <c r="AH59" s="6"/>
      <c r="AI59" s="6"/>
      <c r="AJ59" s="6"/>
      <c r="AK59" s="7"/>
      <c r="AL59" s="31">
        <f t="shared" si="14"/>
        <v>0</v>
      </c>
      <c r="AM59" s="5"/>
      <c r="AN59" s="6"/>
      <c r="AO59" s="6"/>
      <c r="AP59" s="6"/>
      <c r="AQ59" s="6"/>
      <c r="AR59" s="6"/>
      <c r="AS59" s="6"/>
      <c r="AT59" s="6"/>
      <c r="AU59" s="6"/>
      <c r="AV59" s="7"/>
      <c r="AW59" s="31">
        <f t="shared" si="15"/>
        <v>0</v>
      </c>
      <c r="AX59" s="5"/>
      <c r="AY59" s="6"/>
      <c r="AZ59" s="6"/>
      <c r="BA59" s="6"/>
      <c r="BB59" s="6"/>
      <c r="BC59" s="6"/>
      <c r="BD59" s="6"/>
      <c r="BE59" s="6"/>
      <c r="BF59" s="6"/>
      <c r="BG59" s="7"/>
      <c r="BH59" s="31">
        <f t="shared" si="16"/>
        <v>0</v>
      </c>
      <c r="BI59" s="5"/>
      <c r="BJ59" s="43">
        <f t="shared" si="17"/>
        <v>0</v>
      </c>
      <c r="BK59" s="41">
        <f t="shared" si="18"/>
        <v>26</v>
      </c>
      <c r="BL59" s="38">
        <f t="shared" si="19"/>
        <v>0</v>
      </c>
    </row>
    <row r="60" spans="1:64" ht="16.2" thickBot="1">
      <c r="A60" s="24">
        <v>56</v>
      </c>
      <c r="B60" s="29"/>
      <c r="C60" s="46">
        <f t="shared" si="10"/>
        <v>26</v>
      </c>
      <c r="D60" s="55"/>
      <c r="E60" s="51">
        <f t="shared" si="11"/>
        <v>0</v>
      </c>
      <c r="F60" s="2"/>
      <c r="G60" s="3"/>
      <c r="H60" s="3"/>
      <c r="I60" s="3"/>
      <c r="J60" s="3"/>
      <c r="K60" s="3"/>
      <c r="L60" s="3"/>
      <c r="M60" s="3"/>
      <c r="N60" s="3"/>
      <c r="O60" s="4"/>
      <c r="P60" s="31">
        <f t="shared" si="12"/>
        <v>0</v>
      </c>
      <c r="Q60" s="2"/>
      <c r="R60" s="3"/>
      <c r="S60" s="3"/>
      <c r="T60" s="3"/>
      <c r="U60" s="3"/>
      <c r="V60" s="3"/>
      <c r="W60" s="3"/>
      <c r="X60" s="3"/>
      <c r="Y60" s="3"/>
      <c r="Z60" s="4"/>
      <c r="AA60" s="31">
        <f t="shared" si="13"/>
        <v>0</v>
      </c>
      <c r="AB60" s="2"/>
      <c r="AC60" s="3"/>
      <c r="AD60" s="3"/>
      <c r="AE60" s="3"/>
      <c r="AF60" s="3"/>
      <c r="AG60" s="3"/>
      <c r="AH60" s="3"/>
      <c r="AI60" s="3"/>
      <c r="AJ60" s="3"/>
      <c r="AK60" s="4"/>
      <c r="AL60" s="31">
        <f t="shared" si="14"/>
        <v>0</v>
      </c>
      <c r="AM60" s="2"/>
      <c r="AN60" s="3"/>
      <c r="AO60" s="3"/>
      <c r="AP60" s="3"/>
      <c r="AQ60" s="3"/>
      <c r="AR60" s="3"/>
      <c r="AS60" s="3"/>
      <c r="AT60" s="3"/>
      <c r="AU60" s="3"/>
      <c r="AV60" s="4"/>
      <c r="AW60" s="31">
        <f t="shared" si="15"/>
        <v>0</v>
      </c>
      <c r="AX60" s="2"/>
      <c r="AY60" s="3"/>
      <c r="AZ60" s="3"/>
      <c r="BA60" s="3"/>
      <c r="BB60" s="3"/>
      <c r="BC60" s="3"/>
      <c r="BD60" s="3"/>
      <c r="BE60" s="3"/>
      <c r="BF60" s="3"/>
      <c r="BG60" s="4"/>
      <c r="BH60" s="31">
        <f t="shared" si="16"/>
        <v>0</v>
      </c>
      <c r="BI60" s="2"/>
      <c r="BJ60" s="43">
        <f t="shared" si="17"/>
        <v>0</v>
      </c>
      <c r="BK60" s="41">
        <f t="shared" si="18"/>
        <v>26</v>
      </c>
      <c r="BL60" s="38">
        <f t="shared" si="19"/>
        <v>0</v>
      </c>
    </row>
    <row r="61" spans="1:64" ht="16.2" thickBot="1">
      <c r="A61" s="24">
        <v>57</v>
      </c>
      <c r="B61" s="29"/>
      <c r="C61" s="46">
        <f t="shared" si="10"/>
        <v>26</v>
      </c>
      <c r="D61" s="55"/>
      <c r="E61" s="51">
        <f t="shared" si="11"/>
        <v>0</v>
      </c>
      <c r="F61" s="2"/>
      <c r="G61" s="3"/>
      <c r="H61" s="3"/>
      <c r="I61" s="3"/>
      <c r="J61" s="3"/>
      <c r="K61" s="3"/>
      <c r="L61" s="3"/>
      <c r="M61" s="3"/>
      <c r="N61" s="3"/>
      <c r="O61" s="4"/>
      <c r="P61" s="31">
        <f t="shared" si="12"/>
        <v>0</v>
      </c>
      <c r="Q61" s="2"/>
      <c r="R61" s="3"/>
      <c r="S61" s="3"/>
      <c r="T61" s="3"/>
      <c r="U61" s="3"/>
      <c r="V61" s="3"/>
      <c r="W61" s="3"/>
      <c r="X61" s="3"/>
      <c r="Y61" s="3"/>
      <c r="Z61" s="4"/>
      <c r="AA61" s="31">
        <f t="shared" si="13"/>
        <v>0</v>
      </c>
      <c r="AB61" s="2"/>
      <c r="AC61" s="3"/>
      <c r="AD61" s="3"/>
      <c r="AE61" s="3"/>
      <c r="AF61" s="3"/>
      <c r="AG61" s="3"/>
      <c r="AH61" s="3"/>
      <c r="AI61" s="3"/>
      <c r="AJ61" s="3"/>
      <c r="AK61" s="4"/>
      <c r="AL61" s="31">
        <f t="shared" si="14"/>
        <v>0</v>
      </c>
      <c r="AM61" s="2"/>
      <c r="AN61" s="3"/>
      <c r="AO61" s="3"/>
      <c r="AP61" s="3"/>
      <c r="AQ61" s="3"/>
      <c r="AR61" s="3"/>
      <c r="AS61" s="3"/>
      <c r="AT61" s="3"/>
      <c r="AU61" s="3"/>
      <c r="AV61" s="4"/>
      <c r="AW61" s="31">
        <f t="shared" si="15"/>
        <v>0</v>
      </c>
      <c r="AX61" s="2"/>
      <c r="AY61" s="3"/>
      <c r="AZ61" s="3"/>
      <c r="BA61" s="3"/>
      <c r="BB61" s="3"/>
      <c r="BC61" s="3"/>
      <c r="BD61" s="3"/>
      <c r="BE61" s="3"/>
      <c r="BF61" s="3"/>
      <c r="BG61" s="4"/>
      <c r="BH61" s="31">
        <f t="shared" si="16"/>
        <v>0</v>
      </c>
      <c r="BI61" s="2"/>
      <c r="BJ61" s="43">
        <f t="shared" si="17"/>
        <v>0</v>
      </c>
      <c r="BK61" s="41">
        <f t="shared" si="18"/>
        <v>26</v>
      </c>
      <c r="BL61" s="38">
        <f t="shared" si="19"/>
        <v>0</v>
      </c>
    </row>
    <row r="62" spans="1:64" ht="16.2" thickBot="1">
      <c r="A62" s="24">
        <v>58</v>
      </c>
      <c r="B62" s="29"/>
      <c r="C62" s="46">
        <f t="shared" si="10"/>
        <v>26</v>
      </c>
      <c r="D62" s="55"/>
      <c r="E62" s="51">
        <f t="shared" si="11"/>
        <v>0</v>
      </c>
      <c r="F62" s="2"/>
      <c r="G62" s="3"/>
      <c r="H62" s="3"/>
      <c r="I62" s="3"/>
      <c r="J62" s="3"/>
      <c r="K62" s="3"/>
      <c r="L62" s="3"/>
      <c r="M62" s="3"/>
      <c r="N62" s="3"/>
      <c r="O62" s="4"/>
      <c r="P62" s="31">
        <f t="shared" si="12"/>
        <v>0</v>
      </c>
      <c r="Q62" s="2"/>
      <c r="R62" s="3"/>
      <c r="S62" s="3"/>
      <c r="T62" s="3"/>
      <c r="U62" s="3"/>
      <c r="V62" s="3"/>
      <c r="W62" s="3"/>
      <c r="X62" s="3"/>
      <c r="Y62" s="3"/>
      <c r="Z62" s="4"/>
      <c r="AA62" s="31">
        <f t="shared" si="13"/>
        <v>0</v>
      </c>
      <c r="AB62" s="2"/>
      <c r="AC62" s="3"/>
      <c r="AD62" s="3"/>
      <c r="AE62" s="3"/>
      <c r="AF62" s="3"/>
      <c r="AG62" s="3"/>
      <c r="AH62" s="3"/>
      <c r="AI62" s="3"/>
      <c r="AJ62" s="3"/>
      <c r="AK62" s="4"/>
      <c r="AL62" s="31">
        <f t="shared" si="14"/>
        <v>0</v>
      </c>
      <c r="AM62" s="2"/>
      <c r="AN62" s="3"/>
      <c r="AO62" s="3"/>
      <c r="AP62" s="3"/>
      <c r="AQ62" s="3"/>
      <c r="AR62" s="3"/>
      <c r="AS62" s="3"/>
      <c r="AT62" s="3"/>
      <c r="AU62" s="3"/>
      <c r="AV62" s="4"/>
      <c r="AW62" s="31">
        <f t="shared" si="15"/>
        <v>0</v>
      </c>
      <c r="AX62" s="2"/>
      <c r="AY62" s="3"/>
      <c r="AZ62" s="3"/>
      <c r="BA62" s="3"/>
      <c r="BB62" s="3"/>
      <c r="BC62" s="3"/>
      <c r="BD62" s="3"/>
      <c r="BE62" s="3"/>
      <c r="BF62" s="3"/>
      <c r="BG62" s="4"/>
      <c r="BH62" s="31">
        <f t="shared" si="16"/>
        <v>0</v>
      </c>
      <c r="BI62" s="2"/>
      <c r="BJ62" s="43">
        <f t="shared" si="17"/>
        <v>0</v>
      </c>
      <c r="BK62" s="41">
        <f t="shared" si="18"/>
        <v>26</v>
      </c>
      <c r="BL62" s="38">
        <f t="shared" si="19"/>
        <v>0</v>
      </c>
    </row>
    <row r="63" spans="1:64" ht="16.2" thickBot="1">
      <c r="A63" s="24">
        <v>59</v>
      </c>
      <c r="B63" s="29"/>
      <c r="C63" s="46">
        <f t="shared" si="10"/>
        <v>26</v>
      </c>
      <c r="D63" s="55"/>
      <c r="E63" s="51">
        <f t="shared" si="11"/>
        <v>0</v>
      </c>
      <c r="F63" s="2"/>
      <c r="G63" s="3"/>
      <c r="H63" s="3"/>
      <c r="I63" s="3"/>
      <c r="J63" s="3"/>
      <c r="K63" s="3"/>
      <c r="L63" s="3"/>
      <c r="M63" s="3"/>
      <c r="N63" s="3"/>
      <c r="O63" s="4"/>
      <c r="P63" s="31">
        <f t="shared" si="12"/>
        <v>0</v>
      </c>
      <c r="Q63" s="2"/>
      <c r="R63" s="3"/>
      <c r="S63" s="3"/>
      <c r="T63" s="3"/>
      <c r="U63" s="3"/>
      <c r="V63" s="3"/>
      <c r="W63" s="3"/>
      <c r="X63" s="3"/>
      <c r="Y63" s="3"/>
      <c r="Z63" s="4"/>
      <c r="AA63" s="31">
        <f t="shared" si="13"/>
        <v>0</v>
      </c>
      <c r="AB63" s="2"/>
      <c r="AC63" s="3"/>
      <c r="AD63" s="3"/>
      <c r="AE63" s="3"/>
      <c r="AF63" s="3"/>
      <c r="AG63" s="3"/>
      <c r="AH63" s="3"/>
      <c r="AI63" s="3"/>
      <c r="AJ63" s="3"/>
      <c r="AK63" s="4"/>
      <c r="AL63" s="31">
        <f t="shared" si="14"/>
        <v>0</v>
      </c>
      <c r="AM63" s="2"/>
      <c r="AN63" s="3"/>
      <c r="AO63" s="3"/>
      <c r="AP63" s="3"/>
      <c r="AQ63" s="3"/>
      <c r="AR63" s="3"/>
      <c r="AS63" s="3"/>
      <c r="AT63" s="3"/>
      <c r="AU63" s="3"/>
      <c r="AV63" s="4"/>
      <c r="AW63" s="31">
        <f t="shared" si="15"/>
        <v>0</v>
      </c>
      <c r="AX63" s="2"/>
      <c r="AY63" s="3"/>
      <c r="AZ63" s="3"/>
      <c r="BA63" s="3"/>
      <c r="BB63" s="3"/>
      <c r="BC63" s="3"/>
      <c r="BD63" s="3"/>
      <c r="BE63" s="3"/>
      <c r="BF63" s="3"/>
      <c r="BG63" s="4"/>
      <c r="BH63" s="31">
        <f t="shared" si="16"/>
        <v>0</v>
      </c>
      <c r="BI63" s="2"/>
      <c r="BJ63" s="43">
        <f t="shared" si="17"/>
        <v>0</v>
      </c>
      <c r="BK63" s="41">
        <f t="shared" si="18"/>
        <v>26</v>
      </c>
      <c r="BL63" s="38">
        <f t="shared" si="19"/>
        <v>0</v>
      </c>
    </row>
    <row r="64" spans="1:64" ht="16.2" thickBot="1">
      <c r="A64" s="24">
        <v>60</v>
      </c>
      <c r="B64" s="29"/>
      <c r="C64" s="46">
        <f t="shared" si="10"/>
        <v>26</v>
      </c>
      <c r="D64" s="55"/>
      <c r="E64" s="51">
        <f t="shared" si="11"/>
        <v>0</v>
      </c>
      <c r="F64" s="2"/>
      <c r="G64" s="3"/>
      <c r="H64" s="3"/>
      <c r="I64" s="3"/>
      <c r="J64" s="3"/>
      <c r="K64" s="3"/>
      <c r="L64" s="3"/>
      <c r="M64" s="3"/>
      <c r="N64" s="3"/>
      <c r="O64" s="4"/>
      <c r="P64" s="31">
        <f t="shared" si="12"/>
        <v>0</v>
      </c>
      <c r="Q64" s="2"/>
      <c r="R64" s="3"/>
      <c r="S64" s="3"/>
      <c r="T64" s="3"/>
      <c r="U64" s="3"/>
      <c r="V64" s="3"/>
      <c r="W64" s="3"/>
      <c r="X64" s="3"/>
      <c r="Y64" s="3"/>
      <c r="Z64" s="4"/>
      <c r="AA64" s="31">
        <f t="shared" si="13"/>
        <v>0</v>
      </c>
      <c r="AB64" s="2"/>
      <c r="AC64" s="3"/>
      <c r="AD64" s="3"/>
      <c r="AE64" s="3"/>
      <c r="AF64" s="3"/>
      <c r="AG64" s="3"/>
      <c r="AH64" s="3"/>
      <c r="AI64" s="3"/>
      <c r="AJ64" s="3"/>
      <c r="AK64" s="4"/>
      <c r="AL64" s="31">
        <f t="shared" si="14"/>
        <v>0</v>
      </c>
      <c r="AM64" s="2"/>
      <c r="AN64" s="3"/>
      <c r="AO64" s="3"/>
      <c r="AP64" s="3"/>
      <c r="AQ64" s="3"/>
      <c r="AR64" s="3"/>
      <c r="AS64" s="3"/>
      <c r="AT64" s="3"/>
      <c r="AU64" s="3"/>
      <c r="AV64" s="4"/>
      <c r="AW64" s="31">
        <f t="shared" si="15"/>
        <v>0</v>
      </c>
      <c r="AX64" s="2"/>
      <c r="AY64" s="3"/>
      <c r="AZ64" s="3"/>
      <c r="BA64" s="3"/>
      <c r="BB64" s="3"/>
      <c r="BC64" s="3"/>
      <c r="BD64" s="3"/>
      <c r="BE64" s="3"/>
      <c r="BF64" s="3"/>
      <c r="BG64" s="4"/>
      <c r="BH64" s="31">
        <f t="shared" si="16"/>
        <v>0</v>
      </c>
      <c r="BI64" s="2"/>
      <c r="BJ64" s="43">
        <f t="shared" si="17"/>
        <v>0</v>
      </c>
      <c r="BK64" s="41">
        <f t="shared" si="18"/>
        <v>26</v>
      </c>
      <c r="BL64" s="38">
        <f t="shared" si="19"/>
        <v>0</v>
      </c>
    </row>
    <row r="65" spans="1:64" ht="16.2" thickBot="1">
      <c r="A65" s="24">
        <v>61</v>
      </c>
      <c r="B65" s="29"/>
      <c r="C65" s="46">
        <f t="shared" si="10"/>
        <v>26</v>
      </c>
      <c r="D65" s="55"/>
      <c r="E65" s="51">
        <f t="shared" si="11"/>
        <v>0</v>
      </c>
      <c r="F65" s="2"/>
      <c r="G65" s="3"/>
      <c r="H65" s="3"/>
      <c r="I65" s="6"/>
      <c r="J65" s="3"/>
      <c r="K65" s="3"/>
      <c r="L65" s="3"/>
      <c r="M65" s="3"/>
      <c r="N65" s="3"/>
      <c r="O65" s="4"/>
      <c r="P65" s="31">
        <f t="shared" si="12"/>
        <v>0</v>
      </c>
      <c r="Q65" s="2"/>
      <c r="R65" s="3"/>
      <c r="S65" s="3"/>
      <c r="T65" s="3"/>
      <c r="U65" s="3"/>
      <c r="V65" s="3"/>
      <c r="W65" s="3"/>
      <c r="X65" s="3"/>
      <c r="Y65" s="3"/>
      <c r="Z65" s="4"/>
      <c r="AA65" s="31">
        <f t="shared" si="13"/>
        <v>0</v>
      </c>
      <c r="AB65" s="2"/>
      <c r="AC65" s="3"/>
      <c r="AD65" s="3"/>
      <c r="AE65" s="3"/>
      <c r="AF65" s="3"/>
      <c r="AG65" s="3"/>
      <c r="AH65" s="3"/>
      <c r="AI65" s="3"/>
      <c r="AJ65" s="3"/>
      <c r="AK65" s="4"/>
      <c r="AL65" s="31">
        <f t="shared" si="14"/>
        <v>0</v>
      </c>
      <c r="AM65" s="2"/>
      <c r="AN65" s="3"/>
      <c r="AO65" s="3"/>
      <c r="AP65" s="3"/>
      <c r="AQ65" s="3"/>
      <c r="AR65" s="3"/>
      <c r="AS65" s="3"/>
      <c r="AT65" s="3"/>
      <c r="AU65" s="3"/>
      <c r="AV65" s="4"/>
      <c r="AW65" s="31">
        <f t="shared" si="15"/>
        <v>0</v>
      </c>
      <c r="AX65" s="2"/>
      <c r="AY65" s="3"/>
      <c r="AZ65" s="3"/>
      <c r="BA65" s="3"/>
      <c r="BB65" s="3"/>
      <c r="BC65" s="3"/>
      <c r="BD65" s="3"/>
      <c r="BE65" s="3"/>
      <c r="BF65" s="3"/>
      <c r="BG65" s="4"/>
      <c r="BH65" s="31">
        <f t="shared" si="16"/>
        <v>0</v>
      </c>
      <c r="BI65" s="2"/>
      <c r="BJ65" s="43">
        <f t="shared" si="17"/>
        <v>0</v>
      </c>
      <c r="BK65" s="41">
        <f t="shared" si="18"/>
        <v>26</v>
      </c>
      <c r="BL65" s="38">
        <f t="shared" si="19"/>
        <v>0</v>
      </c>
    </row>
    <row r="66" spans="1:64" ht="16.2" thickBot="1">
      <c r="A66" s="24">
        <v>62</v>
      </c>
      <c r="B66" s="29"/>
      <c r="C66" s="46">
        <f t="shared" si="10"/>
        <v>26</v>
      </c>
      <c r="D66" s="55"/>
      <c r="E66" s="51">
        <f t="shared" si="11"/>
        <v>0</v>
      </c>
      <c r="F66" s="2"/>
      <c r="G66" s="3"/>
      <c r="H66" s="3"/>
      <c r="I66" s="3"/>
      <c r="J66" s="3"/>
      <c r="K66" s="3"/>
      <c r="L66" s="3"/>
      <c r="M66" s="3"/>
      <c r="N66" s="3"/>
      <c r="O66" s="4"/>
      <c r="P66" s="31">
        <f t="shared" si="12"/>
        <v>0</v>
      </c>
      <c r="Q66" s="2"/>
      <c r="R66" s="3"/>
      <c r="S66" s="3"/>
      <c r="T66" s="3"/>
      <c r="U66" s="3"/>
      <c r="V66" s="3"/>
      <c r="W66" s="3"/>
      <c r="X66" s="3"/>
      <c r="Y66" s="3"/>
      <c r="Z66" s="4"/>
      <c r="AA66" s="31">
        <f t="shared" si="13"/>
        <v>0</v>
      </c>
      <c r="AB66" s="2"/>
      <c r="AC66" s="3"/>
      <c r="AD66" s="3"/>
      <c r="AE66" s="3"/>
      <c r="AF66" s="3"/>
      <c r="AG66" s="3"/>
      <c r="AH66" s="3"/>
      <c r="AI66" s="3"/>
      <c r="AJ66" s="3"/>
      <c r="AK66" s="4"/>
      <c r="AL66" s="31">
        <f t="shared" si="14"/>
        <v>0</v>
      </c>
      <c r="AM66" s="2"/>
      <c r="AN66" s="3"/>
      <c r="AO66" s="3"/>
      <c r="AP66" s="3"/>
      <c r="AQ66" s="3"/>
      <c r="AR66" s="3"/>
      <c r="AS66" s="3"/>
      <c r="AT66" s="3"/>
      <c r="AU66" s="3"/>
      <c r="AV66" s="4"/>
      <c r="AW66" s="31">
        <f t="shared" si="15"/>
        <v>0</v>
      </c>
      <c r="AX66" s="2"/>
      <c r="AY66" s="3"/>
      <c r="AZ66" s="3"/>
      <c r="BA66" s="3"/>
      <c r="BB66" s="3"/>
      <c r="BC66" s="3"/>
      <c r="BD66" s="3"/>
      <c r="BE66" s="3"/>
      <c r="BF66" s="3"/>
      <c r="BG66" s="4"/>
      <c r="BH66" s="31">
        <f t="shared" si="16"/>
        <v>0</v>
      </c>
      <c r="BI66" s="2"/>
      <c r="BJ66" s="43">
        <f t="shared" si="17"/>
        <v>0</v>
      </c>
      <c r="BK66" s="41">
        <f t="shared" si="18"/>
        <v>26</v>
      </c>
      <c r="BL66" s="38">
        <f t="shared" si="19"/>
        <v>0</v>
      </c>
    </row>
    <row r="67" spans="1:64" ht="16.2" thickBot="1">
      <c r="A67" s="24">
        <v>63</v>
      </c>
      <c r="B67" s="29"/>
      <c r="C67" s="46">
        <f t="shared" si="10"/>
        <v>26</v>
      </c>
      <c r="D67" s="55"/>
      <c r="E67" s="51">
        <f t="shared" si="11"/>
        <v>0</v>
      </c>
      <c r="F67" s="2"/>
      <c r="G67" s="3"/>
      <c r="H67" s="3"/>
      <c r="I67" s="3"/>
      <c r="J67" s="3"/>
      <c r="K67" s="3"/>
      <c r="L67" s="3"/>
      <c r="M67" s="3"/>
      <c r="N67" s="3"/>
      <c r="O67" s="4"/>
      <c r="P67" s="31">
        <f t="shared" si="12"/>
        <v>0</v>
      </c>
      <c r="Q67" s="2"/>
      <c r="R67" s="3"/>
      <c r="S67" s="3"/>
      <c r="T67" s="3"/>
      <c r="U67" s="3"/>
      <c r="V67" s="3"/>
      <c r="W67" s="3"/>
      <c r="X67" s="3"/>
      <c r="Y67" s="3"/>
      <c r="Z67" s="4"/>
      <c r="AA67" s="31">
        <f t="shared" si="13"/>
        <v>0</v>
      </c>
      <c r="AB67" s="2"/>
      <c r="AC67" s="3"/>
      <c r="AD67" s="3"/>
      <c r="AE67" s="3"/>
      <c r="AF67" s="3"/>
      <c r="AG67" s="3"/>
      <c r="AH67" s="3"/>
      <c r="AI67" s="3"/>
      <c r="AJ67" s="3"/>
      <c r="AK67" s="4"/>
      <c r="AL67" s="31">
        <f t="shared" si="14"/>
        <v>0</v>
      </c>
      <c r="AM67" s="2"/>
      <c r="AN67" s="3"/>
      <c r="AO67" s="3"/>
      <c r="AP67" s="3"/>
      <c r="AQ67" s="3"/>
      <c r="AR67" s="3"/>
      <c r="AS67" s="3"/>
      <c r="AT67" s="3"/>
      <c r="AU67" s="3"/>
      <c r="AV67" s="4"/>
      <c r="AW67" s="31">
        <f t="shared" si="15"/>
        <v>0</v>
      </c>
      <c r="AX67" s="2"/>
      <c r="AY67" s="3"/>
      <c r="AZ67" s="3"/>
      <c r="BA67" s="3"/>
      <c r="BB67" s="3"/>
      <c r="BC67" s="3"/>
      <c r="BD67" s="3"/>
      <c r="BE67" s="3"/>
      <c r="BF67" s="3"/>
      <c r="BG67" s="4"/>
      <c r="BH67" s="31">
        <f t="shared" si="16"/>
        <v>0</v>
      </c>
      <c r="BI67" s="2"/>
      <c r="BJ67" s="43">
        <f t="shared" si="17"/>
        <v>0</v>
      </c>
      <c r="BK67" s="41">
        <f t="shared" si="18"/>
        <v>26</v>
      </c>
      <c r="BL67" s="38">
        <f t="shared" si="19"/>
        <v>0</v>
      </c>
    </row>
    <row r="68" spans="1:64" ht="16.2" thickBot="1">
      <c r="A68" s="24">
        <v>64</v>
      </c>
      <c r="B68" s="29"/>
      <c r="C68" s="46">
        <f t="shared" si="10"/>
        <v>26</v>
      </c>
      <c r="D68" s="55"/>
      <c r="E68" s="51">
        <f t="shared" si="11"/>
        <v>0</v>
      </c>
      <c r="F68" s="2"/>
      <c r="G68" s="3"/>
      <c r="H68" s="3"/>
      <c r="I68" s="3"/>
      <c r="J68" s="3"/>
      <c r="K68" s="3"/>
      <c r="L68" s="3"/>
      <c r="M68" s="3"/>
      <c r="N68" s="3"/>
      <c r="O68" s="4"/>
      <c r="P68" s="31">
        <f t="shared" si="12"/>
        <v>0</v>
      </c>
      <c r="Q68" s="2"/>
      <c r="R68" s="3"/>
      <c r="S68" s="3"/>
      <c r="T68" s="3"/>
      <c r="U68" s="3"/>
      <c r="V68" s="3"/>
      <c r="W68" s="3"/>
      <c r="X68" s="3"/>
      <c r="Y68" s="3"/>
      <c r="Z68" s="4"/>
      <c r="AA68" s="31">
        <f t="shared" si="13"/>
        <v>0</v>
      </c>
      <c r="AB68" s="2"/>
      <c r="AC68" s="3"/>
      <c r="AD68" s="3"/>
      <c r="AE68" s="3"/>
      <c r="AF68" s="3"/>
      <c r="AG68" s="3"/>
      <c r="AH68" s="3"/>
      <c r="AI68" s="3"/>
      <c r="AJ68" s="3"/>
      <c r="AK68" s="4"/>
      <c r="AL68" s="31">
        <f t="shared" si="14"/>
        <v>0</v>
      </c>
      <c r="AM68" s="2"/>
      <c r="AN68" s="3"/>
      <c r="AO68" s="3"/>
      <c r="AP68" s="3"/>
      <c r="AQ68" s="3"/>
      <c r="AR68" s="3"/>
      <c r="AS68" s="3"/>
      <c r="AT68" s="3"/>
      <c r="AU68" s="3"/>
      <c r="AV68" s="4"/>
      <c r="AW68" s="31">
        <f t="shared" si="15"/>
        <v>0</v>
      </c>
      <c r="AX68" s="2"/>
      <c r="AY68" s="3"/>
      <c r="AZ68" s="3"/>
      <c r="BA68" s="3"/>
      <c r="BB68" s="3"/>
      <c r="BC68" s="3"/>
      <c r="BD68" s="3"/>
      <c r="BE68" s="3"/>
      <c r="BF68" s="3"/>
      <c r="BG68" s="4"/>
      <c r="BH68" s="31">
        <f t="shared" si="16"/>
        <v>0</v>
      </c>
      <c r="BI68" s="2"/>
      <c r="BJ68" s="43">
        <f t="shared" si="17"/>
        <v>0</v>
      </c>
      <c r="BK68" s="41">
        <f t="shared" si="18"/>
        <v>26</v>
      </c>
      <c r="BL68" s="38">
        <f t="shared" si="19"/>
        <v>0</v>
      </c>
    </row>
    <row r="69" spans="1:64" ht="16.2" thickBot="1">
      <c r="A69" s="24">
        <v>65</v>
      </c>
      <c r="B69" s="25"/>
      <c r="C69" s="46">
        <f t="shared" ref="C69:C104" si="20">RANK(E69,$BJ$5:$BJ$104)</f>
        <v>26</v>
      </c>
      <c r="D69" s="56"/>
      <c r="E69" s="51">
        <f t="shared" ref="E69:E105" si="21">BJ69</f>
        <v>0</v>
      </c>
      <c r="F69" s="2"/>
      <c r="G69" s="3"/>
      <c r="H69" s="3"/>
      <c r="I69" s="3"/>
      <c r="J69" s="3"/>
      <c r="K69" s="3"/>
      <c r="L69" s="3"/>
      <c r="M69" s="3"/>
      <c r="N69" s="3"/>
      <c r="O69" s="4"/>
      <c r="P69" s="31">
        <f t="shared" ref="P69:P100" si="22">SUM(F69:O69)</f>
        <v>0</v>
      </c>
      <c r="Q69" s="2"/>
      <c r="R69" s="3"/>
      <c r="S69" s="3"/>
      <c r="T69" s="3"/>
      <c r="U69" s="3"/>
      <c r="V69" s="3"/>
      <c r="W69" s="3"/>
      <c r="X69" s="3"/>
      <c r="Y69" s="3"/>
      <c r="Z69" s="4"/>
      <c r="AA69" s="31">
        <f t="shared" ref="AA69:AA100" si="23">SUM(Q69:Z69)</f>
        <v>0</v>
      </c>
      <c r="AB69" s="2"/>
      <c r="AC69" s="3"/>
      <c r="AD69" s="3"/>
      <c r="AE69" s="3"/>
      <c r="AF69" s="3"/>
      <c r="AG69" s="3"/>
      <c r="AH69" s="3"/>
      <c r="AI69" s="3"/>
      <c r="AJ69" s="3"/>
      <c r="AK69" s="4"/>
      <c r="AL69" s="31">
        <f t="shared" ref="AL69:AL100" si="24">SUM(AB69:AK69)</f>
        <v>0</v>
      </c>
      <c r="AM69" s="2"/>
      <c r="AN69" s="3"/>
      <c r="AO69" s="3"/>
      <c r="AP69" s="3"/>
      <c r="AQ69" s="3"/>
      <c r="AR69" s="3"/>
      <c r="AS69" s="3"/>
      <c r="AT69" s="3"/>
      <c r="AU69" s="3"/>
      <c r="AV69" s="4"/>
      <c r="AW69" s="31">
        <f t="shared" ref="AW69:AW100" si="25">SUM(AM69:AV69)</f>
        <v>0</v>
      </c>
      <c r="AX69" s="2"/>
      <c r="AY69" s="3"/>
      <c r="AZ69" s="3"/>
      <c r="BA69" s="3"/>
      <c r="BB69" s="3"/>
      <c r="BC69" s="3"/>
      <c r="BD69" s="3"/>
      <c r="BE69" s="3"/>
      <c r="BF69" s="3"/>
      <c r="BG69" s="4"/>
      <c r="BH69" s="31">
        <f t="shared" ref="BH69:BH100" si="26">SUM(AX69:BG69)</f>
        <v>0</v>
      </c>
      <c r="BI69" s="2"/>
      <c r="BJ69" s="43">
        <f t="shared" ref="BJ69:BJ100" si="27">P69+AA69+AL69+AW69+BH69</f>
        <v>0</v>
      </c>
      <c r="BK69" s="41">
        <f t="shared" ref="BK69:BK100" si="28">RANK(BJ69,$BJ$5:$BJ$104)</f>
        <v>26</v>
      </c>
      <c r="BL69" s="38">
        <f t="shared" ref="BL69:BL104" si="29">IF(NOT(COUNTBLANK(F69:BI69)=100),BJ69/(100-COUNTBLANK(F69:BI69))/2,"0%")</f>
        <v>0</v>
      </c>
    </row>
    <row r="70" spans="1:64" ht="16.2" thickBot="1">
      <c r="A70" s="24">
        <v>66</v>
      </c>
      <c r="B70" s="25"/>
      <c r="C70" s="46">
        <f t="shared" si="20"/>
        <v>26</v>
      </c>
      <c r="D70" s="56"/>
      <c r="E70" s="51">
        <f t="shared" si="21"/>
        <v>0</v>
      </c>
      <c r="F70" s="2"/>
      <c r="G70" s="3"/>
      <c r="H70" s="3"/>
      <c r="I70" s="3"/>
      <c r="J70" s="3"/>
      <c r="K70" s="3"/>
      <c r="L70" s="3"/>
      <c r="M70" s="3"/>
      <c r="N70" s="3"/>
      <c r="O70" s="4"/>
      <c r="P70" s="31">
        <f t="shared" si="22"/>
        <v>0</v>
      </c>
      <c r="Q70" s="2"/>
      <c r="R70" s="3"/>
      <c r="S70" s="3"/>
      <c r="T70" s="3"/>
      <c r="U70" s="3"/>
      <c r="V70" s="3"/>
      <c r="W70" s="3"/>
      <c r="X70" s="3"/>
      <c r="Y70" s="3"/>
      <c r="Z70" s="4"/>
      <c r="AA70" s="31">
        <f t="shared" si="23"/>
        <v>0</v>
      </c>
      <c r="AB70" s="2"/>
      <c r="AC70" s="3"/>
      <c r="AD70" s="3"/>
      <c r="AE70" s="3"/>
      <c r="AF70" s="3"/>
      <c r="AG70" s="3"/>
      <c r="AH70" s="3"/>
      <c r="AI70" s="3"/>
      <c r="AJ70" s="3"/>
      <c r="AK70" s="4"/>
      <c r="AL70" s="31">
        <f t="shared" si="24"/>
        <v>0</v>
      </c>
      <c r="AM70" s="2"/>
      <c r="AN70" s="3"/>
      <c r="AO70" s="3"/>
      <c r="AP70" s="3"/>
      <c r="AQ70" s="3"/>
      <c r="AR70" s="3"/>
      <c r="AS70" s="3"/>
      <c r="AT70" s="3"/>
      <c r="AU70" s="3"/>
      <c r="AV70" s="4"/>
      <c r="AW70" s="31">
        <f t="shared" si="25"/>
        <v>0</v>
      </c>
      <c r="AX70" s="2"/>
      <c r="AY70" s="3"/>
      <c r="AZ70" s="3"/>
      <c r="BA70" s="3"/>
      <c r="BB70" s="3"/>
      <c r="BC70" s="3"/>
      <c r="BD70" s="3"/>
      <c r="BE70" s="3"/>
      <c r="BF70" s="3"/>
      <c r="BG70" s="4"/>
      <c r="BH70" s="31">
        <f t="shared" si="26"/>
        <v>0</v>
      </c>
      <c r="BI70" s="2"/>
      <c r="BJ70" s="43">
        <f t="shared" si="27"/>
        <v>0</v>
      </c>
      <c r="BK70" s="41">
        <f t="shared" si="28"/>
        <v>26</v>
      </c>
      <c r="BL70" s="38">
        <f t="shared" si="29"/>
        <v>0</v>
      </c>
    </row>
    <row r="71" spans="1:64" ht="16.2" thickBot="1">
      <c r="A71" s="24">
        <v>67</v>
      </c>
      <c r="B71" s="25"/>
      <c r="C71" s="46">
        <f t="shared" si="20"/>
        <v>26</v>
      </c>
      <c r="D71" s="56"/>
      <c r="E71" s="51">
        <f t="shared" si="21"/>
        <v>0</v>
      </c>
      <c r="F71" s="2"/>
      <c r="G71" s="3"/>
      <c r="H71" s="3"/>
      <c r="I71" s="3"/>
      <c r="J71" s="3"/>
      <c r="K71" s="3"/>
      <c r="L71" s="3"/>
      <c r="M71" s="3"/>
      <c r="N71" s="3"/>
      <c r="O71" s="4"/>
      <c r="P71" s="31">
        <f t="shared" si="22"/>
        <v>0</v>
      </c>
      <c r="Q71" s="2"/>
      <c r="R71" s="3"/>
      <c r="S71" s="3"/>
      <c r="T71" s="3"/>
      <c r="U71" s="3"/>
      <c r="V71" s="3"/>
      <c r="W71" s="3"/>
      <c r="X71" s="3"/>
      <c r="Y71" s="3"/>
      <c r="Z71" s="4"/>
      <c r="AA71" s="31">
        <f t="shared" si="23"/>
        <v>0</v>
      </c>
      <c r="AB71" s="2"/>
      <c r="AC71" s="3"/>
      <c r="AD71" s="3"/>
      <c r="AE71" s="3"/>
      <c r="AF71" s="3"/>
      <c r="AG71" s="3"/>
      <c r="AH71" s="3"/>
      <c r="AI71" s="3"/>
      <c r="AJ71" s="3"/>
      <c r="AK71" s="4"/>
      <c r="AL71" s="31">
        <f t="shared" si="24"/>
        <v>0</v>
      </c>
      <c r="AM71" s="2"/>
      <c r="AN71" s="3"/>
      <c r="AO71" s="3"/>
      <c r="AP71" s="3"/>
      <c r="AQ71" s="3"/>
      <c r="AR71" s="3"/>
      <c r="AS71" s="3"/>
      <c r="AT71" s="3"/>
      <c r="AU71" s="3"/>
      <c r="AV71" s="4"/>
      <c r="AW71" s="31">
        <f t="shared" si="25"/>
        <v>0</v>
      </c>
      <c r="AX71" s="2"/>
      <c r="AY71" s="3"/>
      <c r="AZ71" s="3"/>
      <c r="BA71" s="3"/>
      <c r="BB71" s="3"/>
      <c r="BC71" s="3"/>
      <c r="BD71" s="3"/>
      <c r="BE71" s="3"/>
      <c r="BF71" s="3"/>
      <c r="BG71" s="4"/>
      <c r="BH71" s="31">
        <f t="shared" si="26"/>
        <v>0</v>
      </c>
      <c r="BI71" s="2"/>
      <c r="BJ71" s="43">
        <f t="shared" si="27"/>
        <v>0</v>
      </c>
      <c r="BK71" s="41">
        <f t="shared" si="28"/>
        <v>26</v>
      </c>
      <c r="BL71" s="38">
        <f t="shared" si="29"/>
        <v>0</v>
      </c>
    </row>
    <row r="72" spans="1:64" ht="16.2" thickBot="1">
      <c r="A72" s="24">
        <v>68</v>
      </c>
      <c r="B72" s="25"/>
      <c r="C72" s="46">
        <f t="shared" si="20"/>
        <v>26</v>
      </c>
      <c r="D72" s="56"/>
      <c r="E72" s="51">
        <f t="shared" si="21"/>
        <v>0</v>
      </c>
      <c r="F72" s="2"/>
      <c r="G72" s="3"/>
      <c r="H72" s="3"/>
      <c r="I72" s="6"/>
      <c r="J72" s="3"/>
      <c r="K72" s="3"/>
      <c r="L72" s="3"/>
      <c r="M72" s="3"/>
      <c r="N72" s="3"/>
      <c r="O72" s="4"/>
      <c r="P72" s="31">
        <f t="shared" si="22"/>
        <v>0</v>
      </c>
      <c r="Q72" s="2"/>
      <c r="R72" s="3"/>
      <c r="S72" s="3"/>
      <c r="T72" s="3"/>
      <c r="U72" s="3"/>
      <c r="V72" s="3"/>
      <c r="W72" s="3"/>
      <c r="X72" s="3"/>
      <c r="Y72" s="3"/>
      <c r="Z72" s="4"/>
      <c r="AA72" s="31">
        <f t="shared" si="23"/>
        <v>0</v>
      </c>
      <c r="AB72" s="2"/>
      <c r="AC72" s="3"/>
      <c r="AD72" s="3"/>
      <c r="AE72" s="3"/>
      <c r="AF72" s="3"/>
      <c r="AG72" s="3"/>
      <c r="AH72" s="3"/>
      <c r="AI72" s="3"/>
      <c r="AJ72" s="3"/>
      <c r="AK72" s="4"/>
      <c r="AL72" s="31">
        <f t="shared" si="24"/>
        <v>0</v>
      </c>
      <c r="AM72" s="2"/>
      <c r="AN72" s="3"/>
      <c r="AO72" s="3"/>
      <c r="AP72" s="3"/>
      <c r="AQ72" s="3"/>
      <c r="AR72" s="3"/>
      <c r="AS72" s="3"/>
      <c r="AT72" s="3"/>
      <c r="AU72" s="3"/>
      <c r="AV72" s="4"/>
      <c r="AW72" s="31">
        <f t="shared" si="25"/>
        <v>0</v>
      </c>
      <c r="AX72" s="2"/>
      <c r="AY72" s="3"/>
      <c r="AZ72" s="3"/>
      <c r="BA72" s="3"/>
      <c r="BB72" s="3"/>
      <c r="BC72" s="3"/>
      <c r="BD72" s="3"/>
      <c r="BE72" s="3"/>
      <c r="BF72" s="3"/>
      <c r="BG72" s="4"/>
      <c r="BH72" s="31">
        <f t="shared" si="26"/>
        <v>0</v>
      </c>
      <c r="BI72" s="2"/>
      <c r="BJ72" s="43">
        <f t="shared" si="27"/>
        <v>0</v>
      </c>
      <c r="BK72" s="41">
        <f t="shared" si="28"/>
        <v>26</v>
      </c>
      <c r="BL72" s="38">
        <f t="shared" si="29"/>
        <v>0</v>
      </c>
    </row>
    <row r="73" spans="1:64" ht="16.2" thickBot="1">
      <c r="A73" s="24">
        <v>69</v>
      </c>
      <c r="B73" s="25"/>
      <c r="C73" s="46">
        <f t="shared" si="20"/>
        <v>26</v>
      </c>
      <c r="D73" s="56"/>
      <c r="E73" s="51">
        <f t="shared" si="21"/>
        <v>0</v>
      </c>
      <c r="F73" s="2"/>
      <c r="G73" s="3"/>
      <c r="H73" s="3"/>
      <c r="I73" s="3"/>
      <c r="J73" s="3"/>
      <c r="K73" s="3"/>
      <c r="L73" s="3"/>
      <c r="M73" s="3"/>
      <c r="N73" s="3"/>
      <c r="O73" s="4"/>
      <c r="P73" s="31">
        <f t="shared" si="22"/>
        <v>0</v>
      </c>
      <c r="Q73" s="2"/>
      <c r="R73" s="3"/>
      <c r="S73" s="3"/>
      <c r="T73" s="3"/>
      <c r="U73" s="3"/>
      <c r="V73" s="3"/>
      <c r="W73" s="3"/>
      <c r="X73" s="3"/>
      <c r="Y73" s="3"/>
      <c r="Z73" s="4"/>
      <c r="AA73" s="31">
        <f t="shared" si="23"/>
        <v>0</v>
      </c>
      <c r="AB73" s="2"/>
      <c r="AC73" s="3"/>
      <c r="AD73" s="3"/>
      <c r="AE73" s="3"/>
      <c r="AF73" s="3"/>
      <c r="AG73" s="3"/>
      <c r="AH73" s="3"/>
      <c r="AI73" s="3"/>
      <c r="AJ73" s="3"/>
      <c r="AK73" s="4"/>
      <c r="AL73" s="31">
        <f t="shared" si="24"/>
        <v>0</v>
      </c>
      <c r="AM73" s="2"/>
      <c r="AN73" s="3"/>
      <c r="AO73" s="3"/>
      <c r="AP73" s="3"/>
      <c r="AQ73" s="3"/>
      <c r="AR73" s="3"/>
      <c r="AS73" s="3"/>
      <c r="AT73" s="3"/>
      <c r="AU73" s="3"/>
      <c r="AV73" s="4"/>
      <c r="AW73" s="31">
        <f t="shared" si="25"/>
        <v>0</v>
      </c>
      <c r="AX73" s="2"/>
      <c r="AY73" s="3"/>
      <c r="AZ73" s="3"/>
      <c r="BA73" s="3"/>
      <c r="BB73" s="3"/>
      <c r="BC73" s="3"/>
      <c r="BD73" s="3"/>
      <c r="BE73" s="3"/>
      <c r="BF73" s="3"/>
      <c r="BG73" s="4"/>
      <c r="BH73" s="31">
        <f t="shared" si="26"/>
        <v>0</v>
      </c>
      <c r="BI73" s="2"/>
      <c r="BJ73" s="43">
        <f t="shared" si="27"/>
        <v>0</v>
      </c>
      <c r="BK73" s="41">
        <f t="shared" si="28"/>
        <v>26</v>
      </c>
      <c r="BL73" s="38">
        <f t="shared" si="29"/>
        <v>0</v>
      </c>
    </row>
    <row r="74" spans="1:64" ht="16.2" thickBot="1">
      <c r="A74" s="24">
        <v>70</v>
      </c>
      <c r="B74" s="25"/>
      <c r="C74" s="46">
        <f t="shared" si="20"/>
        <v>26</v>
      </c>
      <c r="D74" s="56"/>
      <c r="E74" s="51">
        <f t="shared" si="21"/>
        <v>0</v>
      </c>
      <c r="F74" s="2"/>
      <c r="G74" s="3"/>
      <c r="H74" s="3"/>
      <c r="I74" s="3"/>
      <c r="J74" s="3"/>
      <c r="K74" s="3"/>
      <c r="L74" s="3"/>
      <c r="M74" s="3"/>
      <c r="N74" s="3"/>
      <c r="O74" s="4"/>
      <c r="P74" s="31">
        <f t="shared" si="22"/>
        <v>0</v>
      </c>
      <c r="Q74" s="2"/>
      <c r="R74" s="3"/>
      <c r="S74" s="3"/>
      <c r="T74" s="3"/>
      <c r="U74" s="3"/>
      <c r="V74" s="3"/>
      <c r="W74" s="3"/>
      <c r="X74" s="3"/>
      <c r="Y74" s="3"/>
      <c r="Z74" s="4"/>
      <c r="AA74" s="31">
        <f t="shared" si="23"/>
        <v>0</v>
      </c>
      <c r="AB74" s="2"/>
      <c r="AC74" s="3"/>
      <c r="AD74" s="3"/>
      <c r="AE74" s="3"/>
      <c r="AF74" s="3"/>
      <c r="AG74" s="3"/>
      <c r="AH74" s="3"/>
      <c r="AI74" s="3"/>
      <c r="AJ74" s="3"/>
      <c r="AK74" s="4"/>
      <c r="AL74" s="31">
        <f t="shared" si="24"/>
        <v>0</v>
      </c>
      <c r="AM74" s="2"/>
      <c r="AN74" s="3"/>
      <c r="AO74" s="3"/>
      <c r="AP74" s="3"/>
      <c r="AQ74" s="3"/>
      <c r="AR74" s="3"/>
      <c r="AS74" s="3"/>
      <c r="AT74" s="3"/>
      <c r="AU74" s="3"/>
      <c r="AV74" s="4"/>
      <c r="AW74" s="31">
        <f t="shared" si="25"/>
        <v>0</v>
      </c>
      <c r="AX74" s="2"/>
      <c r="AY74" s="3"/>
      <c r="AZ74" s="3"/>
      <c r="BA74" s="3"/>
      <c r="BB74" s="3"/>
      <c r="BC74" s="3"/>
      <c r="BD74" s="3"/>
      <c r="BE74" s="3"/>
      <c r="BF74" s="3"/>
      <c r="BG74" s="4"/>
      <c r="BH74" s="31">
        <f t="shared" si="26"/>
        <v>0</v>
      </c>
      <c r="BI74" s="2"/>
      <c r="BJ74" s="43">
        <f t="shared" si="27"/>
        <v>0</v>
      </c>
      <c r="BK74" s="41">
        <f t="shared" si="28"/>
        <v>26</v>
      </c>
      <c r="BL74" s="38">
        <f t="shared" si="29"/>
        <v>0</v>
      </c>
    </row>
    <row r="75" spans="1:64" ht="16.2" thickBot="1">
      <c r="A75" s="24">
        <v>71</v>
      </c>
      <c r="B75" s="25"/>
      <c r="C75" s="46">
        <f t="shared" si="20"/>
        <v>26</v>
      </c>
      <c r="D75" s="56"/>
      <c r="E75" s="51">
        <f t="shared" si="21"/>
        <v>0</v>
      </c>
      <c r="F75" s="2"/>
      <c r="G75" s="3"/>
      <c r="H75" s="3"/>
      <c r="I75" s="3"/>
      <c r="J75" s="3"/>
      <c r="K75" s="3"/>
      <c r="L75" s="3"/>
      <c r="M75" s="3"/>
      <c r="N75" s="3"/>
      <c r="O75" s="4"/>
      <c r="P75" s="31">
        <f t="shared" si="22"/>
        <v>0</v>
      </c>
      <c r="Q75" s="2"/>
      <c r="R75" s="3"/>
      <c r="S75" s="3"/>
      <c r="T75" s="3"/>
      <c r="U75" s="3"/>
      <c r="V75" s="3"/>
      <c r="W75" s="3"/>
      <c r="X75" s="3"/>
      <c r="Y75" s="3"/>
      <c r="Z75" s="4"/>
      <c r="AA75" s="31">
        <f t="shared" si="23"/>
        <v>0</v>
      </c>
      <c r="AB75" s="2"/>
      <c r="AC75" s="3"/>
      <c r="AD75" s="3"/>
      <c r="AE75" s="3"/>
      <c r="AF75" s="3"/>
      <c r="AG75" s="3"/>
      <c r="AH75" s="3"/>
      <c r="AI75" s="3"/>
      <c r="AJ75" s="3"/>
      <c r="AK75" s="4"/>
      <c r="AL75" s="31">
        <f t="shared" si="24"/>
        <v>0</v>
      </c>
      <c r="AM75" s="2"/>
      <c r="AN75" s="3"/>
      <c r="AO75" s="3"/>
      <c r="AP75" s="3"/>
      <c r="AQ75" s="3"/>
      <c r="AR75" s="3"/>
      <c r="AS75" s="3"/>
      <c r="AT75" s="3"/>
      <c r="AU75" s="3"/>
      <c r="AV75" s="4"/>
      <c r="AW75" s="31">
        <f t="shared" si="25"/>
        <v>0</v>
      </c>
      <c r="AX75" s="2"/>
      <c r="AY75" s="3"/>
      <c r="AZ75" s="3"/>
      <c r="BA75" s="3"/>
      <c r="BB75" s="3"/>
      <c r="BC75" s="3"/>
      <c r="BD75" s="3"/>
      <c r="BE75" s="3"/>
      <c r="BF75" s="3"/>
      <c r="BG75" s="4"/>
      <c r="BH75" s="31">
        <f t="shared" si="26"/>
        <v>0</v>
      </c>
      <c r="BI75" s="2"/>
      <c r="BJ75" s="43">
        <f t="shared" si="27"/>
        <v>0</v>
      </c>
      <c r="BK75" s="41">
        <f t="shared" si="28"/>
        <v>26</v>
      </c>
      <c r="BL75" s="38">
        <f t="shared" si="29"/>
        <v>0</v>
      </c>
    </row>
    <row r="76" spans="1:64" ht="16.2" thickBot="1">
      <c r="A76" s="24">
        <v>72</v>
      </c>
      <c r="B76" s="25"/>
      <c r="C76" s="46">
        <f t="shared" si="20"/>
        <v>26</v>
      </c>
      <c r="D76" s="56"/>
      <c r="E76" s="51">
        <f t="shared" si="21"/>
        <v>0</v>
      </c>
      <c r="F76" s="2"/>
      <c r="G76" s="3"/>
      <c r="H76" s="3"/>
      <c r="I76" s="3"/>
      <c r="J76" s="3"/>
      <c r="K76" s="3"/>
      <c r="L76" s="3"/>
      <c r="M76" s="3"/>
      <c r="N76" s="3"/>
      <c r="O76" s="4"/>
      <c r="P76" s="31">
        <f t="shared" si="22"/>
        <v>0</v>
      </c>
      <c r="Q76" s="2"/>
      <c r="R76" s="3"/>
      <c r="S76" s="3"/>
      <c r="T76" s="3"/>
      <c r="U76" s="3"/>
      <c r="V76" s="3"/>
      <c r="W76" s="3"/>
      <c r="X76" s="3"/>
      <c r="Y76" s="3"/>
      <c r="Z76" s="4"/>
      <c r="AA76" s="31">
        <f t="shared" si="23"/>
        <v>0</v>
      </c>
      <c r="AB76" s="2"/>
      <c r="AC76" s="3"/>
      <c r="AD76" s="3"/>
      <c r="AE76" s="3"/>
      <c r="AF76" s="3"/>
      <c r="AG76" s="3"/>
      <c r="AH76" s="3"/>
      <c r="AI76" s="3"/>
      <c r="AJ76" s="3"/>
      <c r="AK76" s="4"/>
      <c r="AL76" s="31">
        <f t="shared" si="24"/>
        <v>0</v>
      </c>
      <c r="AM76" s="2"/>
      <c r="AN76" s="3"/>
      <c r="AO76" s="3"/>
      <c r="AP76" s="3"/>
      <c r="AQ76" s="3"/>
      <c r="AR76" s="3"/>
      <c r="AS76" s="3"/>
      <c r="AT76" s="3"/>
      <c r="AU76" s="3"/>
      <c r="AV76" s="4"/>
      <c r="AW76" s="31">
        <f t="shared" si="25"/>
        <v>0</v>
      </c>
      <c r="AX76" s="2"/>
      <c r="AY76" s="3"/>
      <c r="AZ76" s="3"/>
      <c r="BA76" s="3"/>
      <c r="BB76" s="3"/>
      <c r="BC76" s="3"/>
      <c r="BD76" s="3"/>
      <c r="BE76" s="3"/>
      <c r="BF76" s="3"/>
      <c r="BG76" s="4"/>
      <c r="BH76" s="31">
        <f t="shared" si="26"/>
        <v>0</v>
      </c>
      <c r="BI76" s="2"/>
      <c r="BJ76" s="43">
        <f t="shared" si="27"/>
        <v>0</v>
      </c>
      <c r="BK76" s="41">
        <f t="shared" si="28"/>
        <v>26</v>
      </c>
      <c r="BL76" s="38">
        <f t="shared" si="29"/>
        <v>0</v>
      </c>
    </row>
    <row r="77" spans="1:64" ht="16.2" thickBot="1">
      <c r="A77" s="24">
        <v>73</v>
      </c>
      <c r="B77" s="25"/>
      <c r="C77" s="46">
        <f t="shared" si="20"/>
        <v>26</v>
      </c>
      <c r="D77" s="56"/>
      <c r="E77" s="51">
        <f t="shared" si="21"/>
        <v>0</v>
      </c>
      <c r="F77" s="2"/>
      <c r="G77" s="3"/>
      <c r="H77" s="3"/>
      <c r="I77" s="3"/>
      <c r="J77" s="3"/>
      <c r="K77" s="3"/>
      <c r="L77" s="3"/>
      <c r="M77" s="3"/>
      <c r="N77" s="3"/>
      <c r="O77" s="4"/>
      <c r="P77" s="31">
        <f t="shared" si="22"/>
        <v>0</v>
      </c>
      <c r="Q77" s="2"/>
      <c r="R77" s="3"/>
      <c r="S77" s="3"/>
      <c r="T77" s="3"/>
      <c r="U77" s="3"/>
      <c r="V77" s="3"/>
      <c r="W77" s="3"/>
      <c r="X77" s="3"/>
      <c r="Y77" s="3"/>
      <c r="Z77" s="4"/>
      <c r="AA77" s="31">
        <f t="shared" si="23"/>
        <v>0</v>
      </c>
      <c r="AB77" s="2"/>
      <c r="AC77" s="3"/>
      <c r="AD77" s="3"/>
      <c r="AE77" s="3"/>
      <c r="AF77" s="3"/>
      <c r="AG77" s="3"/>
      <c r="AH77" s="3"/>
      <c r="AI77" s="3"/>
      <c r="AJ77" s="3"/>
      <c r="AK77" s="4"/>
      <c r="AL77" s="31">
        <f t="shared" si="24"/>
        <v>0</v>
      </c>
      <c r="AM77" s="2"/>
      <c r="AN77" s="3"/>
      <c r="AO77" s="3"/>
      <c r="AP77" s="3"/>
      <c r="AQ77" s="3"/>
      <c r="AR77" s="3"/>
      <c r="AS77" s="3"/>
      <c r="AT77" s="3"/>
      <c r="AU77" s="3"/>
      <c r="AV77" s="4"/>
      <c r="AW77" s="31">
        <f t="shared" si="25"/>
        <v>0</v>
      </c>
      <c r="AX77" s="2"/>
      <c r="AY77" s="3"/>
      <c r="AZ77" s="3"/>
      <c r="BA77" s="3"/>
      <c r="BB77" s="3"/>
      <c r="BC77" s="3"/>
      <c r="BD77" s="3"/>
      <c r="BE77" s="3"/>
      <c r="BF77" s="3"/>
      <c r="BG77" s="4"/>
      <c r="BH77" s="31">
        <f t="shared" si="26"/>
        <v>0</v>
      </c>
      <c r="BI77" s="2"/>
      <c r="BJ77" s="43">
        <f t="shared" si="27"/>
        <v>0</v>
      </c>
      <c r="BK77" s="41">
        <f t="shared" si="28"/>
        <v>26</v>
      </c>
      <c r="BL77" s="38">
        <f t="shared" si="29"/>
        <v>0</v>
      </c>
    </row>
    <row r="78" spans="1:64" ht="16.2" thickBot="1">
      <c r="A78" s="24">
        <v>74</v>
      </c>
      <c r="B78" s="25"/>
      <c r="C78" s="46">
        <f t="shared" si="20"/>
        <v>26</v>
      </c>
      <c r="D78" s="56"/>
      <c r="E78" s="51">
        <f t="shared" si="21"/>
        <v>0</v>
      </c>
      <c r="F78" s="5"/>
      <c r="G78" s="6"/>
      <c r="H78" s="6"/>
      <c r="I78" s="3"/>
      <c r="J78" s="6"/>
      <c r="K78" s="6"/>
      <c r="L78" s="6"/>
      <c r="M78" s="6"/>
      <c r="N78" s="6"/>
      <c r="O78" s="7"/>
      <c r="P78" s="31">
        <f t="shared" si="22"/>
        <v>0</v>
      </c>
      <c r="Q78" s="5"/>
      <c r="R78" s="6"/>
      <c r="S78" s="6"/>
      <c r="T78" s="6"/>
      <c r="U78" s="6"/>
      <c r="V78" s="6"/>
      <c r="W78" s="6"/>
      <c r="X78" s="6"/>
      <c r="Y78" s="6"/>
      <c r="Z78" s="7"/>
      <c r="AA78" s="31">
        <f t="shared" si="23"/>
        <v>0</v>
      </c>
      <c r="AB78" s="5"/>
      <c r="AC78" s="6"/>
      <c r="AD78" s="6"/>
      <c r="AE78" s="6"/>
      <c r="AF78" s="6"/>
      <c r="AG78" s="6"/>
      <c r="AH78" s="6"/>
      <c r="AI78" s="6"/>
      <c r="AJ78" s="6"/>
      <c r="AK78" s="7"/>
      <c r="AL78" s="31">
        <f t="shared" si="24"/>
        <v>0</v>
      </c>
      <c r="AM78" s="5"/>
      <c r="AN78" s="6"/>
      <c r="AO78" s="6"/>
      <c r="AP78" s="6"/>
      <c r="AQ78" s="6"/>
      <c r="AR78" s="6"/>
      <c r="AS78" s="6"/>
      <c r="AT78" s="6"/>
      <c r="AU78" s="6"/>
      <c r="AV78" s="7"/>
      <c r="AW78" s="31">
        <f t="shared" si="25"/>
        <v>0</v>
      </c>
      <c r="AX78" s="5"/>
      <c r="AY78" s="6"/>
      <c r="AZ78" s="6"/>
      <c r="BA78" s="6"/>
      <c r="BB78" s="6"/>
      <c r="BC78" s="6"/>
      <c r="BD78" s="6"/>
      <c r="BE78" s="6"/>
      <c r="BF78" s="6"/>
      <c r="BG78" s="7"/>
      <c r="BH78" s="31">
        <f t="shared" si="26"/>
        <v>0</v>
      </c>
      <c r="BI78" s="5"/>
      <c r="BJ78" s="43">
        <f t="shared" si="27"/>
        <v>0</v>
      </c>
      <c r="BK78" s="41">
        <f t="shared" si="28"/>
        <v>26</v>
      </c>
      <c r="BL78" s="38">
        <f t="shared" si="29"/>
        <v>0</v>
      </c>
    </row>
    <row r="79" spans="1:64" ht="16.2" thickBot="1">
      <c r="A79" s="24">
        <v>75</v>
      </c>
      <c r="B79" s="25"/>
      <c r="C79" s="46">
        <f t="shared" si="20"/>
        <v>26</v>
      </c>
      <c r="D79" s="56"/>
      <c r="E79" s="51">
        <f t="shared" si="21"/>
        <v>0</v>
      </c>
      <c r="F79" s="2"/>
      <c r="G79" s="3"/>
      <c r="H79" s="3"/>
      <c r="I79" s="6"/>
      <c r="J79" s="3"/>
      <c r="K79" s="3"/>
      <c r="L79" s="3"/>
      <c r="M79" s="3"/>
      <c r="N79" s="3"/>
      <c r="O79" s="4"/>
      <c r="P79" s="31">
        <f t="shared" si="22"/>
        <v>0</v>
      </c>
      <c r="Q79" s="2"/>
      <c r="R79" s="3"/>
      <c r="S79" s="3"/>
      <c r="T79" s="3"/>
      <c r="U79" s="3"/>
      <c r="V79" s="3"/>
      <c r="W79" s="3"/>
      <c r="X79" s="3"/>
      <c r="Y79" s="3"/>
      <c r="Z79" s="4"/>
      <c r="AA79" s="31">
        <f t="shared" si="23"/>
        <v>0</v>
      </c>
      <c r="AB79" s="2"/>
      <c r="AC79" s="3"/>
      <c r="AD79" s="3"/>
      <c r="AE79" s="3"/>
      <c r="AF79" s="3"/>
      <c r="AG79" s="3"/>
      <c r="AH79" s="3"/>
      <c r="AI79" s="3"/>
      <c r="AJ79" s="3"/>
      <c r="AK79" s="4"/>
      <c r="AL79" s="31">
        <f t="shared" si="24"/>
        <v>0</v>
      </c>
      <c r="AM79" s="2"/>
      <c r="AN79" s="3"/>
      <c r="AO79" s="3"/>
      <c r="AP79" s="3"/>
      <c r="AQ79" s="3"/>
      <c r="AR79" s="3"/>
      <c r="AS79" s="3"/>
      <c r="AT79" s="3"/>
      <c r="AU79" s="3"/>
      <c r="AV79" s="4"/>
      <c r="AW79" s="31">
        <f t="shared" si="25"/>
        <v>0</v>
      </c>
      <c r="AX79" s="2"/>
      <c r="AY79" s="3"/>
      <c r="AZ79" s="3"/>
      <c r="BA79" s="3"/>
      <c r="BB79" s="3"/>
      <c r="BC79" s="3"/>
      <c r="BD79" s="3"/>
      <c r="BE79" s="3"/>
      <c r="BF79" s="3"/>
      <c r="BG79" s="4"/>
      <c r="BH79" s="31">
        <f t="shared" si="26"/>
        <v>0</v>
      </c>
      <c r="BI79" s="2"/>
      <c r="BJ79" s="43">
        <f t="shared" si="27"/>
        <v>0</v>
      </c>
      <c r="BK79" s="41">
        <f t="shared" si="28"/>
        <v>26</v>
      </c>
      <c r="BL79" s="38">
        <f t="shared" si="29"/>
        <v>0</v>
      </c>
    </row>
    <row r="80" spans="1:64" ht="16.2" thickBot="1">
      <c r="A80" s="24">
        <v>76</v>
      </c>
      <c r="B80" s="25"/>
      <c r="C80" s="46">
        <f t="shared" si="20"/>
        <v>26</v>
      </c>
      <c r="D80" s="56"/>
      <c r="E80" s="51">
        <f t="shared" si="21"/>
        <v>0</v>
      </c>
      <c r="F80" s="2"/>
      <c r="G80" s="3"/>
      <c r="H80" s="3"/>
      <c r="I80" s="3"/>
      <c r="J80" s="3"/>
      <c r="K80" s="3"/>
      <c r="L80" s="3"/>
      <c r="M80" s="3"/>
      <c r="N80" s="3"/>
      <c r="O80" s="4"/>
      <c r="P80" s="31">
        <f t="shared" si="22"/>
        <v>0</v>
      </c>
      <c r="Q80" s="2"/>
      <c r="R80" s="3"/>
      <c r="S80" s="3"/>
      <c r="T80" s="3"/>
      <c r="U80" s="3"/>
      <c r="V80" s="3"/>
      <c r="W80" s="3"/>
      <c r="X80" s="3"/>
      <c r="Y80" s="3"/>
      <c r="Z80" s="4"/>
      <c r="AA80" s="31">
        <f t="shared" si="23"/>
        <v>0</v>
      </c>
      <c r="AB80" s="2"/>
      <c r="AC80" s="3"/>
      <c r="AD80" s="3"/>
      <c r="AE80" s="3"/>
      <c r="AF80" s="3"/>
      <c r="AG80" s="3"/>
      <c r="AH80" s="3"/>
      <c r="AI80" s="3"/>
      <c r="AJ80" s="3"/>
      <c r="AK80" s="4"/>
      <c r="AL80" s="31">
        <f t="shared" si="24"/>
        <v>0</v>
      </c>
      <c r="AM80" s="2"/>
      <c r="AN80" s="3"/>
      <c r="AO80" s="3"/>
      <c r="AP80" s="3"/>
      <c r="AQ80" s="3"/>
      <c r="AR80" s="3"/>
      <c r="AS80" s="3"/>
      <c r="AT80" s="3"/>
      <c r="AU80" s="3"/>
      <c r="AV80" s="4"/>
      <c r="AW80" s="31">
        <f t="shared" si="25"/>
        <v>0</v>
      </c>
      <c r="AX80" s="2"/>
      <c r="AY80" s="3"/>
      <c r="AZ80" s="3"/>
      <c r="BA80" s="3"/>
      <c r="BB80" s="3"/>
      <c r="BC80" s="3"/>
      <c r="BD80" s="3"/>
      <c r="BE80" s="3"/>
      <c r="BF80" s="3"/>
      <c r="BG80" s="4"/>
      <c r="BH80" s="31">
        <f t="shared" si="26"/>
        <v>0</v>
      </c>
      <c r="BI80" s="2"/>
      <c r="BJ80" s="43">
        <f t="shared" si="27"/>
        <v>0</v>
      </c>
      <c r="BK80" s="41">
        <f t="shared" si="28"/>
        <v>26</v>
      </c>
      <c r="BL80" s="38">
        <f t="shared" si="29"/>
        <v>0</v>
      </c>
    </row>
    <row r="81" spans="1:64" ht="16.2" thickBot="1">
      <c r="A81" s="24">
        <v>77</v>
      </c>
      <c r="B81" s="25"/>
      <c r="C81" s="46">
        <f t="shared" si="20"/>
        <v>26</v>
      </c>
      <c r="D81" s="56"/>
      <c r="E81" s="51">
        <f t="shared" si="21"/>
        <v>0</v>
      </c>
      <c r="F81" s="2"/>
      <c r="G81" s="3"/>
      <c r="H81" s="3"/>
      <c r="I81" s="3"/>
      <c r="J81" s="3"/>
      <c r="K81" s="3"/>
      <c r="L81" s="3"/>
      <c r="M81" s="3"/>
      <c r="N81" s="3"/>
      <c r="O81" s="4"/>
      <c r="P81" s="31">
        <f t="shared" si="22"/>
        <v>0</v>
      </c>
      <c r="Q81" s="2"/>
      <c r="R81" s="3"/>
      <c r="S81" s="3"/>
      <c r="T81" s="3"/>
      <c r="U81" s="3"/>
      <c r="V81" s="3"/>
      <c r="W81" s="3"/>
      <c r="X81" s="3"/>
      <c r="Y81" s="3"/>
      <c r="Z81" s="4"/>
      <c r="AA81" s="31">
        <f t="shared" si="23"/>
        <v>0</v>
      </c>
      <c r="AB81" s="2"/>
      <c r="AC81" s="3"/>
      <c r="AD81" s="3"/>
      <c r="AE81" s="3"/>
      <c r="AF81" s="3"/>
      <c r="AG81" s="3"/>
      <c r="AH81" s="3"/>
      <c r="AI81" s="3"/>
      <c r="AJ81" s="3"/>
      <c r="AK81" s="4"/>
      <c r="AL81" s="31">
        <f t="shared" si="24"/>
        <v>0</v>
      </c>
      <c r="AM81" s="2"/>
      <c r="AN81" s="3"/>
      <c r="AO81" s="3"/>
      <c r="AP81" s="3"/>
      <c r="AQ81" s="3"/>
      <c r="AR81" s="3"/>
      <c r="AS81" s="3"/>
      <c r="AT81" s="3"/>
      <c r="AU81" s="3"/>
      <c r="AV81" s="4"/>
      <c r="AW81" s="31">
        <f t="shared" si="25"/>
        <v>0</v>
      </c>
      <c r="AX81" s="2"/>
      <c r="AY81" s="3"/>
      <c r="AZ81" s="3"/>
      <c r="BA81" s="3"/>
      <c r="BB81" s="3"/>
      <c r="BC81" s="3"/>
      <c r="BD81" s="3"/>
      <c r="BE81" s="3"/>
      <c r="BF81" s="3"/>
      <c r="BG81" s="4"/>
      <c r="BH81" s="31">
        <f t="shared" si="26"/>
        <v>0</v>
      </c>
      <c r="BI81" s="2"/>
      <c r="BJ81" s="43">
        <f t="shared" si="27"/>
        <v>0</v>
      </c>
      <c r="BK81" s="41">
        <f t="shared" si="28"/>
        <v>26</v>
      </c>
      <c r="BL81" s="38">
        <f t="shared" si="29"/>
        <v>0</v>
      </c>
    </row>
    <row r="82" spans="1:64" ht="16.2" thickBot="1">
      <c r="A82" s="24">
        <v>78</v>
      </c>
      <c r="B82" s="25"/>
      <c r="C82" s="46">
        <f t="shared" si="20"/>
        <v>26</v>
      </c>
      <c r="D82" s="56"/>
      <c r="E82" s="51">
        <f t="shared" si="21"/>
        <v>0</v>
      </c>
      <c r="F82" s="2"/>
      <c r="G82" s="3"/>
      <c r="H82" s="3"/>
      <c r="I82" s="3"/>
      <c r="J82" s="3"/>
      <c r="K82" s="3"/>
      <c r="L82" s="3"/>
      <c r="M82" s="3"/>
      <c r="N82" s="3"/>
      <c r="O82" s="4"/>
      <c r="P82" s="31">
        <f t="shared" si="22"/>
        <v>0</v>
      </c>
      <c r="Q82" s="2"/>
      <c r="R82" s="3"/>
      <c r="S82" s="3"/>
      <c r="T82" s="3"/>
      <c r="U82" s="3"/>
      <c r="V82" s="3"/>
      <c r="W82" s="3"/>
      <c r="X82" s="3"/>
      <c r="Y82" s="3"/>
      <c r="Z82" s="4"/>
      <c r="AA82" s="31">
        <f t="shared" si="23"/>
        <v>0</v>
      </c>
      <c r="AB82" s="2"/>
      <c r="AC82" s="3"/>
      <c r="AD82" s="3"/>
      <c r="AE82" s="3"/>
      <c r="AF82" s="3"/>
      <c r="AG82" s="3"/>
      <c r="AH82" s="3"/>
      <c r="AI82" s="3"/>
      <c r="AJ82" s="3"/>
      <c r="AK82" s="4"/>
      <c r="AL82" s="31">
        <f t="shared" si="24"/>
        <v>0</v>
      </c>
      <c r="AM82" s="2"/>
      <c r="AN82" s="3"/>
      <c r="AO82" s="3"/>
      <c r="AP82" s="3"/>
      <c r="AQ82" s="3"/>
      <c r="AR82" s="3"/>
      <c r="AS82" s="3"/>
      <c r="AT82" s="3"/>
      <c r="AU82" s="3"/>
      <c r="AV82" s="4"/>
      <c r="AW82" s="31">
        <f t="shared" si="25"/>
        <v>0</v>
      </c>
      <c r="AX82" s="2"/>
      <c r="AY82" s="3"/>
      <c r="AZ82" s="3"/>
      <c r="BA82" s="3"/>
      <c r="BB82" s="3"/>
      <c r="BC82" s="3"/>
      <c r="BD82" s="3"/>
      <c r="BE82" s="3"/>
      <c r="BF82" s="3"/>
      <c r="BG82" s="4"/>
      <c r="BH82" s="31">
        <f t="shared" si="26"/>
        <v>0</v>
      </c>
      <c r="BI82" s="2"/>
      <c r="BJ82" s="43">
        <f t="shared" si="27"/>
        <v>0</v>
      </c>
      <c r="BK82" s="41">
        <f t="shared" si="28"/>
        <v>26</v>
      </c>
      <c r="BL82" s="38">
        <f t="shared" si="29"/>
        <v>0</v>
      </c>
    </row>
    <row r="83" spans="1:64" ht="16.2" thickBot="1">
      <c r="A83" s="24">
        <v>79</v>
      </c>
      <c r="B83" s="25"/>
      <c r="C83" s="46">
        <f t="shared" si="20"/>
        <v>26</v>
      </c>
      <c r="D83" s="56"/>
      <c r="E83" s="51">
        <f t="shared" si="21"/>
        <v>0</v>
      </c>
      <c r="F83" s="2"/>
      <c r="G83" s="3"/>
      <c r="H83" s="3"/>
      <c r="I83" s="3"/>
      <c r="J83" s="3"/>
      <c r="K83" s="3"/>
      <c r="L83" s="3"/>
      <c r="M83" s="3"/>
      <c r="N83" s="3"/>
      <c r="O83" s="4"/>
      <c r="P83" s="31">
        <f t="shared" si="22"/>
        <v>0</v>
      </c>
      <c r="Q83" s="2"/>
      <c r="R83" s="3"/>
      <c r="S83" s="3"/>
      <c r="T83" s="3"/>
      <c r="U83" s="3"/>
      <c r="V83" s="3"/>
      <c r="W83" s="3"/>
      <c r="X83" s="3"/>
      <c r="Y83" s="3"/>
      <c r="Z83" s="4"/>
      <c r="AA83" s="31">
        <f t="shared" si="23"/>
        <v>0</v>
      </c>
      <c r="AB83" s="2"/>
      <c r="AC83" s="3"/>
      <c r="AD83" s="3"/>
      <c r="AE83" s="3"/>
      <c r="AF83" s="3"/>
      <c r="AG83" s="3"/>
      <c r="AH83" s="3"/>
      <c r="AI83" s="3"/>
      <c r="AJ83" s="3"/>
      <c r="AK83" s="4"/>
      <c r="AL83" s="31">
        <f t="shared" si="24"/>
        <v>0</v>
      </c>
      <c r="AM83" s="2"/>
      <c r="AN83" s="3"/>
      <c r="AO83" s="3"/>
      <c r="AP83" s="3"/>
      <c r="AQ83" s="3"/>
      <c r="AR83" s="3"/>
      <c r="AS83" s="3"/>
      <c r="AT83" s="3"/>
      <c r="AU83" s="3"/>
      <c r="AV83" s="4"/>
      <c r="AW83" s="31">
        <f t="shared" si="25"/>
        <v>0</v>
      </c>
      <c r="AX83" s="2"/>
      <c r="AY83" s="3"/>
      <c r="AZ83" s="3"/>
      <c r="BA83" s="3"/>
      <c r="BB83" s="3"/>
      <c r="BC83" s="3"/>
      <c r="BD83" s="3"/>
      <c r="BE83" s="3"/>
      <c r="BF83" s="3"/>
      <c r="BG83" s="4"/>
      <c r="BH83" s="31">
        <f t="shared" si="26"/>
        <v>0</v>
      </c>
      <c r="BI83" s="2"/>
      <c r="BJ83" s="43">
        <f t="shared" si="27"/>
        <v>0</v>
      </c>
      <c r="BK83" s="41">
        <f t="shared" si="28"/>
        <v>26</v>
      </c>
      <c r="BL83" s="38">
        <f t="shared" si="29"/>
        <v>0</v>
      </c>
    </row>
    <row r="84" spans="1:64" ht="16.2" thickBot="1">
      <c r="A84" s="24">
        <v>80</v>
      </c>
      <c r="B84" s="25"/>
      <c r="C84" s="46">
        <f t="shared" si="20"/>
        <v>26</v>
      </c>
      <c r="D84" s="56"/>
      <c r="E84" s="51">
        <f t="shared" si="21"/>
        <v>0</v>
      </c>
      <c r="F84" s="2"/>
      <c r="G84" s="3"/>
      <c r="H84" s="3"/>
      <c r="I84" s="3"/>
      <c r="J84" s="3"/>
      <c r="K84" s="3"/>
      <c r="L84" s="3"/>
      <c r="M84" s="3"/>
      <c r="N84" s="3"/>
      <c r="O84" s="4"/>
      <c r="P84" s="31">
        <f t="shared" si="22"/>
        <v>0</v>
      </c>
      <c r="Q84" s="2"/>
      <c r="R84" s="3"/>
      <c r="S84" s="3"/>
      <c r="T84" s="3"/>
      <c r="U84" s="3"/>
      <c r="V84" s="3"/>
      <c r="W84" s="3"/>
      <c r="X84" s="3"/>
      <c r="Y84" s="3"/>
      <c r="Z84" s="4"/>
      <c r="AA84" s="31">
        <f t="shared" si="23"/>
        <v>0</v>
      </c>
      <c r="AB84" s="2"/>
      <c r="AC84" s="3"/>
      <c r="AD84" s="3"/>
      <c r="AE84" s="3"/>
      <c r="AF84" s="3"/>
      <c r="AG84" s="3"/>
      <c r="AH84" s="3"/>
      <c r="AI84" s="3"/>
      <c r="AJ84" s="3"/>
      <c r="AK84" s="4"/>
      <c r="AL84" s="31">
        <f t="shared" si="24"/>
        <v>0</v>
      </c>
      <c r="AM84" s="2"/>
      <c r="AN84" s="3"/>
      <c r="AO84" s="3"/>
      <c r="AP84" s="3"/>
      <c r="AQ84" s="3"/>
      <c r="AR84" s="3"/>
      <c r="AS84" s="3"/>
      <c r="AT84" s="3"/>
      <c r="AU84" s="3"/>
      <c r="AV84" s="4"/>
      <c r="AW84" s="31">
        <f t="shared" si="25"/>
        <v>0</v>
      </c>
      <c r="AX84" s="2"/>
      <c r="AY84" s="3"/>
      <c r="AZ84" s="3"/>
      <c r="BA84" s="3"/>
      <c r="BB84" s="3"/>
      <c r="BC84" s="3"/>
      <c r="BD84" s="3"/>
      <c r="BE84" s="3"/>
      <c r="BF84" s="3"/>
      <c r="BG84" s="4"/>
      <c r="BH84" s="31">
        <f t="shared" si="26"/>
        <v>0</v>
      </c>
      <c r="BI84" s="2"/>
      <c r="BJ84" s="43">
        <f t="shared" si="27"/>
        <v>0</v>
      </c>
      <c r="BK84" s="41">
        <f t="shared" si="28"/>
        <v>26</v>
      </c>
      <c r="BL84" s="38">
        <f t="shared" si="29"/>
        <v>0</v>
      </c>
    </row>
    <row r="85" spans="1:64" ht="16.2" thickBot="1">
      <c r="A85" s="24">
        <v>81</v>
      </c>
      <c r="B85" s="25"/>
      <c r="C85" s="46">
        <f t="shared" si="20"/>
        <v>26</v>
      </c>
      <c r="D85" s="56"/>
      <c r="E85" s="51">
        <f t="shared" si="21"/>
        <v>0</v>
      </c>
      <c r="F85" s="2"/>
      <c r="G85" s="3"/>
      <c r="H85" s="3"/>
      <c r="I85" s="3"/>
      <c r="J85" s="3"/>
      <c r="K85" s="3"/>
      <c r="L85" s="3"/>
      <c r="M85" s="3"/>
      <c r="N85" s="3"/>
      <c r="O85" s="4"/>
      <c r="P85" s="31">
        <f t="shared" si="22"/>
        <v>0</v>
      </c>
      <c r="Q85" s="2"/>
      <c r="R85" s="3"/>
      <c r="S85" s="3"/>
      <c r="T85" s="3"/>
      <c r="U85" s="3"/>
      <c r="V85" s="3"/>
      <c r="W85" s="3"/>
      <c r="X85" s="3"/>
      <c r="Y85" s="3"/>
      <c r="Z85" s="4"/>
      <c r="AA85" s="31">
        <f t="shared" si="23"/>
        <v>0</v>
      </c>
      <c r="AB85" s="2"/>
      <c r="AC85" s="3"/>
      <c r="AD85" s="3"/>
      <c r="AE85" s="3"/>
      <c r="AF85" s="3"/>
      <c r="AG85" s="3"/>
      <c r="AH85" s="3"/>
      <c r="AI85" s="3"/>
      <c r="AJ85" s="3"/>
      <c r="AK85" s="4"/>
      <c r="AL85" s="31">
        <f t="shared" si="24"/>
        <v>0</v>
      </c>
      <c r="AM85" s="2"/>
      <c r="AN85" s="3"/>
      <c r="AO85" s="3"/>
      <c r="AP85" s="3"/>
      <c r="AQ85" s="3"/>
      <c r="AR85" s="3"/>
      <c r="AS85" s="3"/>
      <c r="AT85" s="3"/>
      <c r="AU85" s="3"/>
      <c r="AV85" s="4"/>
      <c r="AW85" s="31">
        <f t="shared" si="25"/>
        <v>0</v>
      </c>
      <c r="AX85" s="2"/>
      <c r="AY85" s="3"/>
      <c r="AZ85" s="3"/>
      <c r="BA85" s="3"/>
      <c r="BB85" s="3"/>
      <c r="BC85" s="3"/>
      <c r="BD85" s="3"/>
      <c r="BE85" s="3"/>
      <c r="BF85" s="3"/>
      <c r="BG85" s="4"/>
      <c r="BH85" s="31">
        <f t="shared" si="26"/>
        <v>0</v>
      </c>
      <c r="BI85" s="2"/>
      <c r="BJ85" s="43">
        <f t="shared" si="27"/>
        <v>0</v>
      </c>
      <c r="BK85" s="41">
        <f t="shared" si="28"/>
        <v>26</v>
      </c>
      <c r="BL85" s="38">
        <f t="shared" si="29"/>
        <v>0</v>
      </c>
    </row>
    <row r="86" spans="1:64" ht="16.2" thickBot="1">
      <c r="A86" s="24">
        <v>82</v>
      </c>
      <c r="B86" s="25"/>
      <c r="C86" s="46">
        <f t="shared" si="20"/>
        <v>26</v>
      </c>
      <c r="D86" s="56"/>
      <c r="E86" s="51">
        <f t="shared" si="21"/>
        <v>0</v>
      </c>
      <c r="F86" s="2"/>
      <c r="G86" s="3"/>
      <c r="H86" s="3"/>
      <c r="I86" s="6"/>
      <c r="J86" s="3"/>
      <c r="K86" s="3"/>
      <c r="L86" s="3"/>
      <c r="M86" s="3"/>
      <c r="N86" s="3"/>
      <c r="O86" s="4"/>
      <c r="P86" s="31">
        <f t="shared" si="22"/>
        <v>0</v>
      </c>
      <c r="Q86" s="2"/>
      <c r="R86" s="3"/>
      <c r="S86" s="3"/>
      <c r="T86" s="3"/>
      <c r="U86" s="3"/>
      <c r="V86" s="3"/>
      <c r="W86" s="3"/>
      <c r="X86" s="3"/>
      <c r="Y86" s="3"/>
      <c r="Z86" s="4"/>
      <c r="AA86" s="31">
        <f t="shared" si="23"/>
        <v>0</v>
      </c>
      <c r="AB86" s="2"/>
      <c r="AC86" s="3"/>
      <c r="AD86" s="3"/>
      <c r="AE86" s="3"/>
      <c r="AF86" s="3"/>
      <c r="AG86" s="3"/>
      <c r="AH86" s="3"/>
      <c r="AI86" s="3"/>
      <c r="AJ86" s="3"/>
      <c r="AK86" s="4"/>
      <c r="AL86" s="31">
        <f t="shared" si="24"/>
        <v>0</v>
      </c>
      <c r="AM86" s="2"/>
      <c r="AN86" s="3"/>
      <c r="AO86" s="3"/>
      <c r="AP86" s="3"/>
      <c r="AQ86" s="3"/>
      <c r="AR86" s="3"/>
      <c r="AS86" s="3"/>
      <c r="AT86" s="3"/>
      <c r="AU86" s="3"/>
      <c r="AV86" s="4"/>
      <c r="AW86" s="31">
        <f t="shared" si="25"/>
        <v>0</v>
      </c>
      <c r="AX86" s="2"/>
      <c r="AY86" s="3"/>
      <c r="AZ86" s="3"/>
      <c r="BA86" s="3"/>
      <c r="BB86" s="3"/>
      <c r="BC86" s="3"/>
      <c r="BD86" s="3"/>
      <c r="BE86" s="3"/>
      <c r="BF86" s="3"/>
      <c r="BG86" s="4"/>
      <c r="BH86" s="31">
        <f t="shared" si="26"/>
        <v>0</v>
      </c>
      <c r="BI86" s="2"/>
      <c r="BJ86" s="43">
        <f t="shared" si="27"/>
        <v>0</v>
      </c>
      <c r="BK86" s="41">
        <f t="shared" si="28"/>
        <v>26</v>
      </c>
      <c r="BL86" s="38">
        <f t="shared" si="29"/>
        <v>0</v>
      </c>
    </row>
    <row r="87" spans="1:64" ht="16.2" thickBot="1">
      <c r="A87" s="24">
        <v>83</v>
      </c>
      <c r="B87" s="25"/>
      <c r="C87" s="46">
        <f t="shared" si="20"/>
        <v>26</v>
      </c>
      <c r="D87" s="56"/>
      <c r="E87" s="51">
        <f t="shared" si="21"/>
        <v>0</v>
      </c>
      <c r="F87" s="2"/>
      <c r="G87" s="3"/>
      <c r="H87" s="3"/>
      <c r="I87" s="3"/>
      <c r="J87" s="3"/>
      <c r="K87" s="3"/>
      <c r="L87" s="3"/>
      <c r="M87" s="3"/>
      <c r="N87" s="3"/>
      <c r="O87" s="4"/>
      <c r="P87" s="31">
        <f t="shared" si="22"/>
        <v>0</v>
      </c>
      <c r="Q87" s="2"/>
      <c r="R87" s="3"/>
      <c r="S87" s="3"/>
      <c r="T87" s="3"/>
      <c r="U87" s="3"/>
      <c r="V87" s="3"/>
      <c r="W87" s="3"/>
      <c r="X87" s="3"/>
      <c r="Y87" s="3"/>
      <c r="Z87" s="4"/>
      <c r="AA87" s="31">
        <f t="shared" si="23"/>
        <v>0</v>
      </c>
      <c r="AB87" s="2"/>
      <c r="AC87" s="3"/>
      <c r="AD87" s="3"/>
      <c r="AE87" s="3"/>
      <c r="AF87" s="3"/>
      <c r="AG87" s="3"/>
      <c r="AH87" s="3"/>
      <c r="AI87" s="3"/>
      <c r="AJ87" s="3"/>
      <c r="AK87" s="4"/>
      <c r="AL87" s="31">
        <f t="shared" si="24"/>
        <v>0</v>
      </c>
      <c r="AM87" s="2"/>
      <c r="AN87" s="3"/>
      <c r="AO87" s="3"/>
      <c r="AP87" s="3"/>
      <c r="AQ87" s="3"/>
      <c r="AR87" s="3"/>
      <c r="AS87" s="3"/>
      <c r="AT87" s="3"/>
      <c r="AU87" s="3"/>
      <c r="AV87" s="4"/>
      <c r="AW87" s="31">
        <f t="shared" si="25"/>
        <v>0</v>
      </c>
      <c r="AX87" s="2"/>
      <c r="AY87" s="3"/>
      <c r="AZ87" s="3"/>
      <c r="BA87" s="3"/>
      <c r="BB87" s="3"/>
      <c r="BC87" s="3"/>
      <c r="BD87" s="3"/>
      <c r="BE87" s="3"/>
      <c r="BF87" s="3"/>
      <c r="BG87" s="4"/>
      <c r="BH87" s="31">
        <f t="shared" si="26"/>
        <v>0</v>
      </c>
      <c r="BI87" s="2"/>
      <c r="BJ87" s="43">
        <f t="shared" si="27"/>
        <v>0</v>
      </c>
      <c r="BK87" s="41">
        <f t="shared" si="28"/>
        <v>26</v>
      </c>
      <c r="BL87" s="38">
        <f t="shared" si="29"/>
        <v>0</v>
      </c>
    </row>
    <row r="88" spans="1:64" ht="16.2" thickBot="1">
      <c r="A88" s="24">
        <v>84</v>
      </c>
      <c r="B88" s="25"/>
      <c r="C88" s="46">
        <f t="shared" si="20"/>
        <v>26</v>
      </c>
      <c r="D88" s="56"/>
      <c r="E88" s="51">
        <f t="shared" si="21"/>
        <v>0</v>
      </c>
      <c r="F88" s="2"/>
      <c r="G88" s="3"/>
      <c r="H88" s="3"/>
      <c r="I88" s="3"/>
      <c r="J88" s="3"/>
      <c r="K88" s="3"/>
      <c r="L88" s="3"/>
      <c r="M88" s="3"/>
      <c r="N88" s="3"/>
      <c r="O88" s="4"/>
      <c r="P88" s="31">
        <f t="shared" si="22"/>
        <v>0</v>
      </c>
      <c r="Q88" s="2"/>
      <c r="R88" s="3"/>
      <c r="S88" s="3"/>
      <c r="T88" s="3"/>
      <c r="U88" s="3"/>
      <c r="V88" s="3"/>
      <c r="W88" s="3"/>
      <c r="X88" s="3"/>
      <c r="Y88" s="3"/>
      <c r="Z88" s="4"/>
      <c r="AA88" s="31">
        <f t="shared" si="23"/>
        <v>0</v>
      </c>
      <c r="AB88" s="2"/>
      <c r="AC88" s="3"/>
      <c r="AD88" s="3"/>
      <c r="AE88" s="3"/>
      <c r="AF88" s="3"/>
      <c r="AG88" s="3"/>
      <c r="AH88" s="3"/>
      <c r="AI88" s="3"/>
      <c r="AJ88" s="3"/>
      <c r="AK88" s="4"/>
      <c r="AL88" s="31">
        <f t="shared" si="24"/>
        <v>0</v>
      </c>
      <c r="AM88" s="2"/>
      <c r="AN88" s="3"/>
      <c r="AO88" s="3"/>
      <c r="AP88" s="3"/>
      <c r="AQ88" s="3"/>
      <c r="AR88" s="3"/>
      <c r="AS88" s="3"/>
      <c r="AT88" s="3"/>
      <c r="AU88" s="3"/>
      <c r="AV88" s="4"/>
      <c r="AW88" s="31">
        <f t="shared" si="25"/>
        <v>0</v>
      </c>
      <c r="AX88" s="2"/>
      <c r="AY88" s="3"/>
      <c r="AZ88" s="3"/>
      <c r="BA88" s="3"/>
      <c r="BB88" s="3"/>
      <c r="BC88" s="3"/>
      <c r="BD88" s="3"/>
      <c r="BE88" s="3"/>
      <c r="BF88" s="3"/>
      <c r="BG88" s="4"/>
      <c r="BH88" s="31">
        <f t="shared" si="26"/>
        <v>0</v>
      </c>
      <c r="BI88" s="2"/>
      <c r="BJ88" s="43">
        <f t="shared" si="27"/>
        <v>0</v>
      </c>
      <c r="BK88" s="41">
        <f t="shared" si="28"/>
        <v>26</v>
      </c>
      <c r="BL88" s="38">
        <f t="shared" si="29"/>
        <v>0</v>
      </c>
    </row>
    <row r="89" spans="1:64" ht="16.2" thickBot="1">
      <c r="A89" s="24">
        <v>85</v>
      </c>
      <c r="B89" s="25"/>
      <c r="C89" s="46">
        <f t="shared" si="20"/>
        <v>26</v>
      </c>
      <c r="D89" s="56"/>
      <c r="E89" s="51">
        <f t="shared" si="21"/>
        <v>0</v>
      </c>
      <c r="F89" s="2"/>
      <c r="G89" s="3"/>
      <c r="H89" s="3"/>
      <c r="I89" s="3"/>
      <c r="J89" s="3"/>
      <c r="K89" s="3"/>
      <c r="L89" s="3"/>
      <c r="M89" s="3"/>
      <c r="N89" s="3"/>
      <c r="O89" s="4"/>
      <c r="P89" s="31">
        <f t="shared" si="22"/>
        <v>0</v>
      </c>
      <c r="Q89" s="2"/>
      <c r="R89" s="3"/>
      <c r="S89" s="3"/>
      <c r="T89" s="3"/>
      <c r="U89" s="3"/>
      <c r="V89" s="3"/>
      <c r="W89" s="3"/>
      <c r="X89" s="3"/>
      <c r="Y89" s="3"/>
      <c r="Z89" s="4"/>
      <c r="AA89" s="31">
        <f t="shared" si="23"/>
        <v>0</v>
      </c>
      <c r="AB89" s="2"/>
      <c r="AC89" s="3"/>
      <c r="AD89" s="3"/>
      <c r="AE89" s="3"/>
      <c r="AF89" s="3"/>
      <c r="AG89" s="3"/>
      <c r="AH89" s="3"/>
      <c r="AI89" s="3"/>
      <c r="AJ89" s="3"/>
      <c r="AK89" s="4"/>
      <c r="AL89" s="31">
        <f t="shared" si="24"/>
        <v>0</v>
      </c>
      <c r="AM89" s="2"/>
      <c r="AN89" s="3"/>
      <c r="AO89" s="3"/>
      <c r="AP89" s="3"/>
      <c r="AQ89" s="3"/>
      <c r="AR89" s="3"/>
      <c r="AS89" s="3"/>
      <c r="AT89" s="3"/>
      <c r="AU89" s="3"/>
      <c r="AV89" s="4"/>
      <c r="AW89" s="31">
        <f t="shared" si="25"/>
        <v>0</v>
      </c>
      <c r="AX89" s="2"/>
      <c r="AY89" s="3"/>
      <c r="AZ89" s="3"/>
      <c r="BA89" s="3"/>
      <c r="BB89" s="3"/>
      <c r="BC89" s="3"/>
      <c r="BD89" s="3"/>
      <c r="BE89" s="3"/>
      <c r="BF89" s="3"/>
      <c r="BG89" s="4"/>
      <c r="BH89" s="31">
        <f t="shared" si="26"/>
        <v>0</v>
      </c>
      <c r="BI89" s="2"/>
      <c r="BJ89" s="43">
        <f t="shared" si="27"/>
        <v>0</v>
      </c>
      <c r="BK89" s="41">
        <f t="shared" si="28"/>
        <v>26</v>
      </c>
      <c r="BL89" s="38">
        <f t="shared" si="29"/>
        <v>0</v>
      </c>
    </row>
    <row r="90" spans="1:64" ht="16.2" thickBot="1">
      <c r="A90" s="24">
        <v>86</v>
      </c>
      <c r="B90" s="25"/>
      <c r="C90" s="46">
        <f t="shared" si="20"/>
        <v>26</v>
      </c>
      <c r="D90" s="56"/>
      <c r="E90" s="51">
        <f t="shared" si="21"/>
        <v>0</v>
      </c>
      <c r="F90" s="2"/>
      <c r="G90" s="3"/>
      <c r="H90" s="3"/>
      <c r="I90" s="3"/>
      <c r="J90" s="3"/>
      <c r="K90" s="3"/>
      <c r="L90" s="3"/>
      <c r="M90" s="3"/>
      <c r="N90" s="3"/>
      <c r="O90" s="4"/>
      <c r="P90" s="31">
        <f t="shared" si="22"/>
        <v>0</v>
      </c>
      <c r="Q90" s="2"/>
      <c r="R90" s="3"/>
      <c r="S90" s="3"/>
      <c r="T90" s="3"/>
      <c r="U90" s="3"/>
      <c r="V90" s="3"/>
      <c r="W90" s="3"/>
      <c r="X90" s="3"/>
      <c r="Y90" s="3"/>
      <c r="Z90" s="4"/>
      <c r="AA90" s="31">
        <f t="shared" si="23"/>
        <v>0</v>
      </c>
      <c r="AB90" s="2"/>
      <c r="AC90" s="3"/>
      <c r="AD90" s="3"/>
      <c r="AE90" s="3"/>
      <c r="AF90" s="3"/>
      <c r="AG90" s="3"/>
      <c r="AH90" s="3"/>
      <c r="AI90" s="3"/>
      <c r="AJ90" s="3"/>
      <c r="AK90" s="4"/>
      <c r="AL90" s="31">
        <f t="shared" si="24"/>
        <v>0</v>
      </c>
      <c r="AM90" s="2"/>
      <c r="AN90" s="3"/>
      <c r="AO90" s="3"/>
      <c r="AP90" s="3"/>
      <c r="AQ90" s="3"/>
      <c r="AR90" s="3"/>
      <c r="AS90" s="3"/>
      <c r="AT90" s="3"/>
      <c r="AU90" s="3"/>
      <c r="AV90" s="4"/>
      <c r="AW90" s="31">
        <f t="shared" si="25"/>
        <v>0</v>
      </c>
      <c r="AX90" s="2"/>
      <c r="AY90" s="3"/>
      <c r="AZ90" s="3"/>
      <c r="BA90" s="3"/>
      <c r="BB90" s="3"/>
      <c r="BC90" s="3"/>
      <c r="BD90" s="3"/>
      <c r="BE90" s="3"/>
      <c r="BF90" s="3"/>
      <c r="BG90" s="4"/>
      <c r="BH90" s="31">
        <f t="shared" si="26"/>
        <v>0</v>
      </c>
      <c r="BI90" s="2"/>
      <c r="BJ90" s="43">
        <f t="shared" si="27"/>
        <v>0</v>
      </c>
      <c r="BK90" s="41">
        <f t="shared" si="28"/>
        <v>26</v>
      </c>
      <c r="BL90" s="38">
        <f t="shared" si="29"/>
        <v>0</v>
      </c>
    </row>
    <row r="91" spans="1:64" ht="16.2" thickBot="1">
      <c r="A91" s="24">
        <v>87</v>
      </c>
      <c r="B91" s="25"/>
      <c r="C91" s="46">
        <f t="shared" si="20"/>
        <v>26</v>
      </c>
      <c r="D91" s="56"/>
      <c r="E91" s="51">
        <f t="shared" si="21"/>
        <v>0</v>
      </c>
      <c r="F91" s="2"/>
      <c r="G91" s="3"/>
      <c r="H91" s="3"/>
      <c r="I91" s="3"/>
      <c r="J91" s="3"/>
      <c r="K91" s="3"/>
      <c r="L91" s="3"/>
      <c r="M91" s="3"/>
      <c r="N91" s="3"/>
      <c r="O91" s="4"/>
      <c r="P91" s="31">
        <f t="shared" si="22"/>
        <v>0</v>
      </c>
      <c r="Q91" s="2"/>
      <c r="R91" s="3"/>
      <c r="S91" s="3"/>
      <c r="T91" s="3"/>
      <c r="U91" s="3"/>
      <c r="V91" s="3"/>
      <c r="W91" s="3"/>
      <c r="X91" s="3"/>
      <c r="Y91" s="3"/>
      <c r="Z91" s="4"/>
      <c r="AA91" s="31">
        <f t="shared" si="23"/>
        <v>0</v>
      </c>
      <c r="AB91" s="2"/>
      <c r="AC91" s="3"/>
      <c r="AD91" s="3"/>
      <c r="AE91" s="3"/>
      <c r="AF91" s="3"/>
      <c r="AG91" s="3"/>
      <c r="AH91" s="3"/>
      <c r="AI91" s="3"/>
      <c r="AJ91" s="3"/>
      <c r="AK91" s="4"/>
      <c r="AL91" s="31">
        <f t="shared" si="24"/>
        <v>0</v>
      </c>
      <c r="AM91" s="2"/>
      <c r="AN91" s="3"/>
      <c r="AO91" s="3"/>
      <c r="AP91" s="3"/>
      <c r="AQ91" s="3"/>
      <c r="AR91" s="3"/>
      <c r="AS91" s="3"/>
      <c r="AT91" s="3"/>
      <c r="AU91" s="3"/>
      <c r="AV91" s="4"/>
      <c r="AW91" s="31">
        <f t="shared" si="25"/>
        <v>0</v>
      </c>
      <c r="AX91" s="2"/>
      <c r="AY91" s="3"/>
      <c r="AZ91" s="3"/>
      <c r="BA91" s="3"/>
      <c r="BB91" s="3"/>
      <c r="BC91" s="3"/>
      <c r="BD91" s="3"/>
      <c r="BE91" s="3"/>
      <c r="BF91" s="3"/>
      <c r="BG91" s="4"/>
      <c r="BH91" s="31">
        <f t="shared" si="26"/>
        <v>0</v>
      </c>
      <c r="BI91" s="2"/>
      <c r="BJ91" s="43">
        <f t="shared" si="27"/>
        <v>0</v>
      </c>
      <c r="BK91" s="41">
        <f t="shared" si="28"/>
        <v>26</v>
      </c>
      <c r="BL91" s="38">
        <f t="shared" si="29"/>
        <v>0</v>
      </c>
    </row>
    <row r="92" spans="1:64" ht="16.2" thickBot="1">
      <c r="A92" s="24">
        <v>88</v>
      </c>
      <c r="B92" s="25"/>
      <c r="C92" s="46">
        <f t="shared" si="20"/>
        <v>26</v>
      </c>
      <c r="D92" s="56"/>
      <c r="E92" s="51">
        <f t="shared" si="21"/>
        <v>0</v>
      </c>
      <c r="F92" s="2"/>
      <c r="G92" s="3"/>
      <c r="H92" s="3"/>
      <c r="I92" s="3"/>
      <c r="J92" s="3"/>
      <c r="K92" s="3"/>
      <c r="L92" s="3"/>
      <c r="M92" s="3"/>
      <c r="N92" s="3"/>
      <c r="O92" s="4"/>
      <c r="P92" s="31">
        <f t="shared" si="22"/>
        <v>0</v>
      </c>
      <c r="Q92" s="2"/>
      <c r="R92" s="3"/>
      <c r="S92" s="3"/>
      <c r="T92" s="3"/>
      <c r="U92" s="3"/>
      <c r="V92" s="3"/>
      <c r="W92" s="3"/>
      <c r="X92" s="3"/>
      <c r="Y92" s="3"/>
      <c r="Z92" s="4"/>
      <c r="AA92" s="31">
        <f t="shared" si="23"/>
        <v>0</v>
      </c>
      <c r="AB92" s="2"/>
      <c r="AC92" s="3"/>
      <c r="AD92" s="3"/>
      <c r="AE92" s="3"/>
      <c r="AF92" s="3"/>
      <c r="AG92" s="3"/>
      <c r="AH92" s="3"/>
      <c r="AI92" s="3"/>
      <c r="AJ92" s="3"/>
      <c r="AK92" s="4"/>
      <c r="AL92" s="31">
        <f t="shared" si="24"/>
        <v>0</v>
      </c>
      <c r="AM92" s="2"/>
      <c r="AN92" s="3"/>
      <c r="AO92" s="3"/>
      <c r="AP92" s="3"/>
      <c r="AQ92" s="3"/>
      <c r="AR92" s="3"/>
      <c r="AS92" s="3"/>
      <c r="AT92" s="3"/>
      <c r="AU92" s="3"/>
      <c r="AV92" s="4"/>
      <c r="AW92" s="31">
        <f t="shared" si="25"/>
        <v>0</v>
      </c>
      <c r="AX92" s="2"/>
      <c r="AY92" s="3"/>
      <c r="AZ92" s="3"/>
      <c r="BA92" s="3"/>
      <c r="BB92" s="3"/>
      <c r="BC92" s="3"/>
      <c r="BD92" s="3"/>
      <c r="BE92" s="3"/>
      <c r="BF92" s="3"/>
      <c r="BG92" s="4"/>
      <c r="BH92" s="31">
        <f t="shared" si="26"/>
        <v>0</v>
      </c>
      <c r="BI92" s="2"/>
      <c r="BJ92" s="43">
        <f t="shared" si="27"/>
        <v>0</v>
      </c>
      <c r="BK92" s="41">
        <f t="shared" si="28"/>
        <v>26</v>
      </c>
      <c r="BL92" s="38">
        <f t="shared" si="29"/>
        <v>0</v>
      </c>
    </row>
    <row r="93" spans="1:64" ht="16.2" thickBot="1">
      <c r="A93" s="24">
        <v>89</v>
      </c>
      <c r="B93" s="25"/>
      <c r="C93" s="46">
        <f t="shared" si="20"/>
        <v>26</v>
      </c>
      <c r="D93" s="56"/>
      <c r="E93" s="51">
        <f t="shared" si="21"/>
        <v>0</v>
      </c>
      <c r="F93" s="2"/>
      <c r="G93" s="3"/>
      <c r="H93" s="3"/>
      <c r="I93" s="6"/>
      <c r="J93" s="3"/>
      <c r="K93" s="3"/>
      <c r="L93" s="3"/>
      <c r="M93" s="3"/>
      <c r="N93" s="3"/>
      <c r="O93" s="4"/>
      <c r="P93" s="31">
        <f t="shared" si="22"/>
        <v>0</v>
      </c>
      <c r="Q93" s="2"/>
      <c r="R93" s="3"/>
      <c r="S93" s="3"/>
      <c r="T93" s="3"/>
      <c r="U93" s="3"/>
      <c r="V93" s="3"/>
      <c r="W93" s="3"/>
      <c r="X93" s="3"/>
      <c r="Y93" s="3"/>
      <c r="Z93" s="4"/>
      <c r="AA93" s="31">
        <f t="shared" si="23"/>
        <v>0</v>
      </c>
      <c r="AB93" s="2"/>
      <c r="AC93" s="3"/>
      <c r="AD93" s="3"/>
      <c r="AE93" s="3"/>
      <c r="AF93" s="3"/>
      <c r="AG93" s="3"/>
      <c r="AH93" s="3"/>
      <c r="AI93" s="3"/>
      <c r="AJ93" s="3"/>
      <c r="AK93" s="4"/>
      <c r="AL93" s="31">
        <f t="shared" si="24"/>
        <v>0</v>
      </c>
      <c r="AM93" s="2"/>
      <c r="AN93" s="3"/>
      <c r="AO93" s="3"/>
      <c r="AP93" s="3"/>
      <c r="AQ93" s="3"/>
      <c r="AR93" s="3"/>
      <c r="AS93" s="3"/>
      <c r="AT93" s="3"/>
      <c r="AU93" s="3"/>
      <c r="AV93" s="4"/>
      <c r="AW93" s="31">
        <f t="shared" si="25"/>
        <v>0</v>
      </c>
      <c r="AX93" s="2"/>
      <c r="AY93" s="3"/>
      <c r="AZ93" s="3"/>
      <c r="BA93" s="3"/>
      <c r="BB93" s="3"/>
      <c r="BC93" s="3"/>
      <c r="BD93" s="3"/>
      <c r="BE93" s="3"/>
      <c r="BF93" s="3"/>
      <c r="BG93" s="4"/>
      <c r="BH93" s="31">
        <f t="shared" si="26"/>
        <v>0</v>
      </c>
      <c r="BI93" s="2"/>
      <c r="BJ93" s="43">
        <f t="shared" si="27"/>
        <v>0</v>
      </c>
      <c r="BK93" s="41">
        <f t="shared" si="28"/>
        <v>26</v>
      </c>
      <c r="BL93" s="38">
        <f t="shared" si="29"/>
        <v>0</v>
      </c>
    </row>
    <row r="94" spans="1:64" ht="16.2" thickBot="1">
      <c r="A94" s="24">
        <v>90</v>
      </c>
      <c r="B94" s="25"/>
      <c r="C94" s="46">
        <f t="shared" si="20"/>
        <v>26</v>
      </c>
      <c r="D94" s="56"/>
      <c r="E94" s="51">
        <f t="shared" si="21"/>
        <v>0</v>
      </c>
      <c r="F94" s="2"/>
      <c r="G94" s="3"/>
      <c r="H94" s="3"/>
      <c r="I94" s="3"/>
      <c r="J94" s="3"/>
      <c r="K94" s="3"/>
      <c r="L94" s="3"/>
      <c r="M94" s="3"/>
      <c r="N94" s="3"/>
      <c r="O94" s="4"/>
      <c r="P94" s="31">
        <f t="shared" si="22"/>
        <v>0</v>
      </c>
      <c r="Q94" s="2"/>
      <c r="R94" s="3"/>
      <c r="S94" s="3"/>
      <c r="T94" s="3"/>
      <c r="U94" s="3"/>
      <c r="V94" s="3"/>
      <c r="W94" s="3"/>
      <c r="X94" s="3"/>
      <c r="Y94" s="3"/>
      <c r="Z94" s="4"/>
      <c r="AA94" s="31">
        <f t="shared" si="23"/>
        <v>0</v>
      </c>
      <c r="AB94" s="2"/>
      <c r="AC94" s="3"/>
      <c r="AD94" s="3"/>
      <c r="AE94" s="3"/>
      <c r="AF94" s="3"/>
      <c r="AG94" s="3"/>
      <c r="AH94" s="3"/>
      <c r="AI94" s="3"/>
      <c r="AJ94" s="3"/>
      <c r="AK94" s="4"/>
      <c r="AL94" s="31">
        <f t="shared" si="24"/>
        <v>0</v>
      </c>
      <c r="AM94" s="2"/>
      <c r="AN94" s="3"/>
      <c r="AO94" s="3"/>
      <c r="AP94" s="3"/>
      <c r="AQ94" s="3"/>
      <c r="AR94" s="3"/>
      <c r="AS94" s="3"/>
      <c r="AT94" s="3"/>
      <c r="AU94" s="3"/>
      <c r="AV94" s="4"/>
      <c r="AW94" s="31">
        <f t="shared" si="25"/>
        <v>0</v>
      </c>
      <c r="AX94" s="2"/>
      <c r="AY94" s="3"/>
      <c r="AZ94" s="3"/>
      <c r="BA94" s="3"/>
      <c r="BB94" s="3"/>
      <c r="BC94" s="3"/>
      <c r="BD94" s="3"/>
      <c r="BE94" s="3"/>
      <c r="BF94" s="3"/>
      <c r="BG94" s="4"/>
      <c r="BH94" s="31">
        <f t="shared" si="26"/>
        <v>0</v>
      </c>
      <c r="BI94" s="2"/>
      <c r="BJ94" s="43">
        <f t="shared" si="27"/>
        <v>0</v>
      </c>
      <c r="BK94" s="41">
        <f t="shared" si="28"/>
        <v>26</v>
      </c>
      <c r="BL94" s="38">
        <f t="shared" si="29"/>
        <v>0</v>
      </c>
    </row>
    <row r="95" spans="1:64" ht="16.2" thickBot="1">
      <c r="A95" s="24">
        <v>91</v>
      </c>
      <c r="B95" s="25"/>
      <c r="C95" s="46">
        <f t="shared" si="20"/>
        <v>26</v>
      </c>
      <c r="D95" s="56"/>
      <c r="E95" s="51">
        <f t="shared" si="21"/>
        <v>0</v>
      </c>
      <c r="F95" s="2"/>
      <c r="G95" s="3"/>
      <c r="H95" s="3"/>
      <c r="I95" s="3"/>
      <c r="J95" s="3"/>
      <c r="K95" s="3"/>
      <c r="L95" s="3"/>
      <c r="M95" s="3"/>
      <c r="N95" s="3"/>
      <c r="O95" s="4"/>
      <c r="P95" s="31">
        <f t="shared" si="22"/>
        <v>0</v>
      </c>
      <c r="Q95" s="2"/>
      <c r="R95" s="3"/>
      <c r="S95" s="3"/>
      <c r="T95" s="3"/>
      <c r="U95" s="3"/>
      <c r="V95" s="3"/>
      <c r="W95" s="3"/>
      <c r="X95" s="3"/>
      <c r="Y95" s="3"/>
      <c r="Z95" s="4"/>
      <c r="AA95" s="31">
        <f t="shared" si="23"/>
        <v>0</v>
      </c>
      <c r="AB95" s="2"/>
      <c r="AC95" s="3"/>
      <c r="AD95" s="3"/>
      <c r="AE95" s="3"/>
      <c r="AF95" s="3"/>
      <c r="AG95" s="3"/>
      <c r="AH95" s="3"/>
      <c r="AI95" s="3"/>
      <c r="AJ95" s="3"/>
      <c r="AK95" s="4"/>
      <c r="AL95" s="31">
        <f t="shared" si="24"/>
        <v>0</v>
      </c>
      <c r="AM95" s="2"/>
      <c r="AN95" s="3"/>
      <c r="AO95" s="3"/>
      <c r="AP95" s="3"/>
      <c r="AQ95" s="3"/>
      <c r="AR95" s="3"/>
      <c r="AS95" s="3"/>
      <c r="AT95" s="3"/>
      <c r="AU95" s="3"/>
      <c r="AV95" s="4"/>
      <c r="AW95" s="31">
        <f t="shared" si="25"/>
        <v>0</v>
      </c>
      <c r="AX95" s="2"/>
      <c r="AY95" s="3"/>
      <c r="AZ95" s="3"/>
      <c r="BA95" s="3"/>
      <c r="BB95" s="3"/>
      <c r="BC95" s="3"/>
      <c r="BD95" s="3"/>
      <c r="BE95" s="3"/>
      <c r="BF95" s="3"/>
      <c r="BG95" s="4"/>
      <c r="BH95" s="31">
        <f t="shared" si="26"/>
        <v>0</v>
      </c>
      <c r="BI95" s="2"/>
      <c r="BJ95" s="43">
        <f t="shared" si="27"/>
        <v>0</v>
      </c>
      <c r="BK95" s="41">
        <f t="shared" si="28"/>
        <v>26</v>
      </c>
      <c r="BL95" s="38">
        <f t="shared" si="29"/>
        <v>0</v>
      </c>
    </row>
    <row r="96" spans="1:64" ht="16.2" thickBot="1">
      <c r="A96" s="24">
        <v>92</v>
      </c>
      <c r="B96" s="25"/>
      <c r="C96" s="46">
        <f t="shared" si="20"/>
        <v>26</v>
      </c>
      <c r="D96" s="56"/>
      <c r="E96" s="51">
        <f t="shared" si="21"/>
        <v>0</v>
      </c>
      <c r="F96" s="2"/>
      <c r="G96" s="3"/>
      <c r="H96" s="3"/>
      <c r="I96" s="3"/>
      <c r="J96" s="3"/>
      <c r="K96" s="3"/>
      <c r="L96" s="3"/>
      <c r="M96" s="3"/>
      <c r="N96" s="3"/>
      <c r="O96" s="4"/>
      <c r="P96" s="31">
        <f t="shared" si="22"/>
        <v>0</v>
      </c>
      <c r="Q96" s="2"/>
      <c r="R96" s="3"/>
      <c r="S96" s="3"/>
      <c r="T96" s="3"/>
      <c r="U96" s="3"/>
      <c r="V96" s="3"/>
      <c r="W96" s="3"/>
      <c r="X96" s="3"/>
      <c r="Y96" s="3"/>
      <c r="Z96" s="4"/>
      <c r="AA96" s="31">
        <f t="shared" si="23"/>
        <v>0</v>
      </c>
      <c r="AB96" s="2"/>
      <c r="AC96" s="3"/>
      <c r="AD96" s="3"/>
      <c r="AE96" s="3"/>
      <c r="AF96" s="3"/>
      <c r="AG96" s="3"/>
      <c r="AH96" s="3"/>
      <c r="AI96" s="3"/>
      <c r="AJ96" s="3"/>
      <c r="AK96" s="4"/>
      <c r="AL96" s="31">
        <f t="shared" si="24"/>
        <v>0</v>
      </c>
      <c r="AM96" s="2"/>
      <c r="AN96" s="3"/>
      <c r="AO96" s="3"/>
      <c r="AP96" s="3"/>
      <c r="AQ96" s="3"/>
      <c r="AR96" s="3"/>
      <c r="AS96" s="3"/>
      <c r="AT96" s="3"/>
      <c r="AU96" s="3"/>
      <c r="AV96" s="4"/>
      <c r="AW96" s="31">
        <f t="shared" si="25"/>
        <v>0</v>
      </c>
      <c r="AX96" s="2"/>
      <c r="AY96" s="3"/>
      <c r="AZ96" s="3"/>
      <c r="BA96" s="3"/>
      <c r="BB96" s="3"/>
      <c r="BC96" s="3"/>
      <c r="BD96" s="3"/>
      <c r="BE96" s="3"/>
      <c r="BF96" s="3"/>
      <c r="BG96" s="4"/>
      <c r="BH96" s="31">
        <f t="shared" si="26"/>
        <v>0</v>
      </c>
      <c r="BI96" s="2"/>
      <c r="BJ96" s="43">
        <f t="shared" si="27"/>
        <v>0</v>
      </c>
      <c r="BK96" s="41">
        <f t="shared" si="28"/>
        <v>26</v>
      </c>
      <c r="BL96" s="38">
        <f t="shared" si="29"/>
        <v>0</v>
      </c>
    </row>
    <row r="97" spans="1:64" ht="16.2" thickBot="1">
      <c r="A97" s="24">
        <v>93</v>
      </c>
      <c r="B97" s="25"/>
      <c r="C97" s="46">
        <f t="shared" si="20"/>
        <v>26</v>
      </c>
      <c r="D97" s="56"/>
      <c r="E97" s="51">
        <f t="shared" si="21"/>
        <v>0</v>
      </c>
      <c r="F97" s="2"/>
      <c r="G97" s="3"/>
      <c r="H97" s="3"/>
      <c r="I97" s="3"/>
      <c r="J97" s="3"/>
      <c r="K97" s="3"/>
      <c r="L97" s="3"/>
      <c r="M97" s="3"/>
      <c r="N97" s="3"/>
      <c r="O97" s="4"/>
      <c r="P97" s="31">
        <f t="shared" si="22"/>
        <v>0</v>
      </c>
      <c r="Q97" s="2"/>
      <c r="R97" s="3"/>
      <c r="S97" s="3"/>
      <c r="T97" s="3"/>
      <c r="U97" s="3"/>
      <c r="V97" s="3"/>
      <c r="W97" s="3"/>
      <c r="X97" s="3"/>
      <c r="Y97" s="3"/>
      <c r="Z97" s="4"/>
      <c r="AA97" s="31">
        <f t="shared" si="23"/>
        <v>0</v>
      </c>
      <c r="AB97" s="2"/>
      <c r="AC97" s="3"/>
      <c r="AD97" s="3"/>
      <c r="AE97" s="3"/>
      <c r="AF97" s="3"/>
      <c r="AG97" s="3"/>
      <c r="AH97" s="3"/>
      <c r="AI97" s="3"/>
      <c r="AJ97" s="3"/>
      <c r="AK97" s="4"/>
      <c r="AL97" s="31">
        <f t="shared" si="24"/>
        <v>0</v>
      </c>
      <c r="AM97" s="2"/>
      <c r="AN97" s="3"/>
      <c r="AO97" s="3"/>
      <c r="AP97" s="3"/>
      <c r="AQ97" s="3"/>
      <c r="AR97" s="3"/>
      <c r="AS97" s="3"/>
      <c r="AT97" s="3"/>
      <c r="AU97" s="3"/>
      <c r="AV97" s="4"/>
      <c r="AW97" s="31">
        <f t="shared" si="25"/>
        <v>0</v>
      </c>
      <c r="AX97" s="2"/>
      <c r="AY97" s="3"/>
      <c r="AZ97" s="3"/>
      <c r="BA97" s="3"/>
      <c r="BB97" s="3"/>
      <c r="BC97" s="3"/>
      <c r="BD97" s="3"/>
      <c r="BE97" s="3"/>
      <c r="BF97" s="3"/>
      <c r="BG97" s="4"/>
      <c r="BH97" s="31">
        <f t="shared" si="26"/>
        <v>0</v>
      </c>
      <c r="BI97" s="2"/>
      <c r="BJ97" s="43">
        <f t="shared" si="27"/>
        <v>0</v>
      </c>
      <c r="BK97" s="41">
        <f t="shared" si="28"/>
        <v>26</v>
      </c>
      <c r="BL97" s="38">
        <f t="shared" si="29"/>
        <v>0</v>
      </c>
    </row>
    <row r="98" spans="1:64" ht="16.2" thickBot="1">
      <c r="A98" s="24">
        <v>94</v>
      </c>
      <c r="B98" s="25"/>
      <c r="C98" s="46">
        <f t="shared" si="20"/>
        <v>26</v>
      </c>
      <c r="D98" s="56"/>
      <c r="E98" s="51">
        <f t="shared" si="21"/>
        <v>0</v>
      </c>
      <c r="F98" s="2"/>
      <c r="G98" s="3"/>
      <c r="H98" s="3"/>
      <c r="I98" s="3"/>
      <c r="J98" s="3"/>
      <c r="K98" s="3"/>
      <c r="L98" s="3"/>
      <c r="M98" s="3"/>
      <c r="N98" s="3"/>
      <c r="O98" s="4"/>
      <c r="P98" s="31">
        <f t="shared" si="22"/>
        <v>0</v>
      </c>
      <c r="Q98" s="2"/>
      <c r="R98" s="3"/>
      <c r="S98" s="3"/>
      <c r="T98" s="3"/>
      <c r="U98" s="3"/>
      <c r="V98" s="3"/>
      <c r="W98" s="3"/>
      <c r="X98" s="3"/>
      <c r="Y98" s="3"/>
      <c r="Z98" s="4"/>
      <c r="AA98" s="31">
        <f t="shared" si="23"/>
        <v>0</v>
      </c>
      <c r="AB98" s="2"/>
      <c r="AC98" s="3"/>
      <c r="AD98" s="3"/>
      <c r="AE98" s="3"/>
      <c r="AF98" s="3"/>
      <c r="AG98" s="3"/>
      <c r="AH98" s="3"/>
      <c r="AI98" s="3"/>
      <c r="AJ98" s="3"/>
      <c r="AK98" s="4"/>
      <c r="AL98" s="31">
        <f t="shared" si="24"/>
        <v>0</v>
      </c>
      <c r="AM98" s="2"/>
      <c r="AN98" s="3"/>
      <c r="AO98" s="3"/>
      <c r="AP98" s="3"/>
      <c r="AQ98" s="3"/>
      <c r="AR98" s="3"/>
      <c r="AS98" s="3"/>
      <c r="AT98" s="3"/>
      <c r="AU98" s="3"/>
      <c r="AV98" s="4"/>
      <c r="AW98" s="31">
        <f t="shared" si="25"/>
        <v>0</v>
      </c>
      <c r="AX98" s="2"/>
      <c r="AY98" s="3"/>
      <c r="AZ98" s="3"/>
      <c r="BA98" s="3"/>
      <c r="BB98" s="3"/>
      <c r="BC98" s="3"/>
      <c r="BD98" s="3"/>
      <c r="BE98" s="3"/>
      <c r="BF98" s="3"/>
      <c r="BG98" s="4"/>
      <c r="BH98" s="31">
        <f t="shared" si="26"/>
        <v>0</v>
      </c>
      <c r="BI98" s="2"/>
      <c r="BJ98" s="43">
        <f t="shared" si="27"/>
        <v>0</v>
      </c>
      <c r="BK98" s="41">
        <f t="shared" si="28"/>
        <v>26</v>
      </c>
      <c r="BL98" s="38">
        <f t="shared" si="29"/>
        <v>0</v>
      </c>
    </row>
    <row r="99" spans="1:64" ht="16.2" thickBot="1">
      <c r="A99" s="24">
        <v>95</v>
      </c>
      <c r="B99" s="25"/>
      <c r="C99" s="46">
        <f t="shared" si="20"/>
        <v>26</v>
      </c>
      <c r="D99" s="56"/>
      <c r="E99" s="51">
        <f t="shared" si="21"/>
        <v>0</v>
      </c>
      <c r="F99" s="2"/>
      <c r="G99" s="3"/>
      <c r="H99" s="3"/>
      <c r="I99" s="3"/>
      <c r="J99" s="3"/>
      <c r="K99" s="3"/>
      <c r="L99" s="3"/>
      <c r="M99" s="3"/>
      <c r="N99" s="3"/>
      <c r="O99" s="4"/>
      <c r="P99" s="31">
        <f t="shared" si="22"/>
        <v>0</v>
      </c>
      <c r="Q99" s="2"/>
      <c r="R99" s="3"/>
      <c r="S99" s="3"/>
      <c r="T99" s="3"/>
      <c r="U99" s="3"/>
      <c r="V99" s="3"/>
      <c r="W99" s="3"/>
      <c r="X99" s="3"/>
      <c r="Y99" s="3"/>
      <c r="Z99" s="4"/>
      <c r="AA99" s="31">
        <f t="shared" si="23"/>
        <v>0</v>
      </c>
      <c r="AB99" s="2"/>
      <c r="AC99" s="3"/>
      <c r="AD99" s="3"/>
      <c r="AE99" s="3"/>
      <c r="AF99" s="3"/>
      <c r="AG99" s="3"/>
      <c r="AH99" s="3"/>
      <c r="AI99" s="3"/>
      <c r="AJ99" s="3"/>
      <c r="AK99" s="4"/>
      <c r="AL99" s="31">
        <f t="shared" si="24"/>
        <v>0</v>
      </c>
      <c r="AM99" s="2"/>
      <c r="AN99" s="3"/>
      <c r="AO99" s="3"/>
      <c r="AP99" s="3"/>
      <c r="AQ99" s="3"/>
      <c r="AR99" s="3"/>
      <c r="AS99" s="3"/>
      <c r="AT99" s="3"/>
      <c r="AU99" s="3"/>
      <c r="AV99" s="4"/>
      <c r="AW99" s="31">
        <f t="shared" si="25"/>
        <v>0</v>
      </c>
      <c r="AX99" s="2"/>
      <c r="AY99" s="3"/>
      <c r="AZ99" s="3"/>
      <c r="BA99" s="3"/>
      <c r="BB99" s="3"/>
      <c r="BC99" s="3"/>
      <c r="BD99" s="3"/>
      <c r="BE99" s="3"/>
      <c r="BF99" s="3"/>
      <c r="BG99" s="4"/>
      <c r="BH99" s="31">
        <f t="shared" si="26"/>
        <v>0</v>
      </c>
      <c r="BI99" s="2"/>
      <c r="BJ99" s="43">
        <f t="shared" si="27"/>
        <v>0</v>
      </c>
      <c r="BK99" s="41">
        <f t="shared" si="28"/>
        <v>26</v>
      </c>
      <c r="BL99" s="38">
        <f t="shared" si="29"/>
        <v>0</v>
      </c>
    </row>
    <row r="100" spans="1:64" ht="16.2" thickBot="1">
      <c r="A100" s="24">
        <v>96</v>
      </c>
      <c r="B100" s="25"/>
      <c r="C100" s="46">
        <f t="shared" si="20"/>
        <v>26</v>
      </c>
      <c r="D100" s="56"/>
      <c r="E100" s="51">
        <f t="shared" si="21"/>
        <v>0</v>
      </c>
      <c r="F100" s="2"/>
      <c r="G100" s="3"/>
      <c r="H100" s="3"/>
      <c r="I100" s="6"/>
      <c r="J100" s="3"/>
      <c r="K100" s="3"/>
      <c r="L100" s="3"/>
      <c r="M100" s="3"/>
      <c r="N100" s="3"/>
      <c r="O100" s="4"/>
      <c r="P100" s="31">
        <f t="shared" si="22"/>
        <v>0</v>
      </c>
      <c r="Q100" s="2"/>
      <c r="R100" s="3"/>
      <c r="S100" s="3"/>
      <c r="T100" s="3"/>
      <c r="U100" s="3"/>
      <c r="V100" s="3"/>
      <c r="W100" s="3"/>
      <c r="X100" s="3"/>
      <c r="Y100" s="3"/>
      <c r="Z100" s="4"/>
      <c r="AA100" s="31">
        <f t="shared" si="23"/>
        <v>0</v>
      </c>
      <c r="AB100" s="2"/>
      <c r="AC100" s="3"/>
      <c r="AD100" s="3"/>
      <c r="AE100" s="3"/>
      <c r="AF100" s="3"/>
      <c r="AG100" s="3"/>
      <c r="AH100" s="3"/>
      <c r="AI100" s="3"/>
      <c r="AJ100" s="3"/>
      <c r="AK100" s="4"/>
      <c r="AL100" s="31">
        <f t="shared" si="24"/>
        <v>0</v>
      </c>
      <c r="AM100" s="2"/>
      <c r="AN100" s="3"/>
      <c r="AO100" s="3"/>
      <c r="AP100" s="3"/>
      <c r="AQ100" s="3"/>
      <c r="AR100" s="3"/>
      <c r="AS100" s="3"/>
      <c r="AT100" s="3"/>
      <c r="AU100" s="3"/>
      <c r="AV100" s="4"/>
      <c r="AW100" s="31">
        <f t="shared" si="25"/>
        <v>0</v>
      </c>
      <c r="AX100" s="2"/>
      <c r="AY100" s="3"/>
      <c r="AZ100" s="3"/>
      <c r="BA100" s="3"/>
      <c r="BB100" s="3"/>
      <c r="BC100" s="3"/>
      <c r="BD100" s="3"/>
      <c r="BE100" s="3"/>
      <c r="BF100" s="3"/>
      <c r="BG100" s="4"/>
      <c r="BH100" s="31">
        <f t="shared" si="26"/>
        <v>0</v>
      </c>
      <c r="BI100" s="2"/>
      <c r="BJ100" s="43">
        <f t="shared" si="27"/>
        <v>0</v>
      </c>
      <c r="BK100" s="41">
        <f t="shared" si="28"/>
        <v>26</v>
      </c>
      <c r="BL100" s="38">
        <f t="shared" si="29"/>
        <v>0</v>
      </c>
    </row>
    <row r="101" spans="1:64" ht="16.2" thickBot="1">
      <c r="A101" s="24">
        <v>97</v>
      </c>
      <c r="B101" s="25"/>
      <c r="C101" s="46">
        <f t="shared" si="20"/>
        <v>26</v>
      </c>
      <c r="D101" s="56"/>
      <c r="E101" s="51">
        <f t="shared" si="21"/>
        <v>0</v>
      </c>
      <c r="F101" s="2"/>
      <c r="G101" s="3"/>
      <c r="H101" s="3"/>
      <c r="I101" s="3"/>
      <c r="J101" s="3"/>
      <c r="K101" s="3"/>
      <c r="L101" s="3"/>
      <c r="M101" s="3"/>
      <c r="N101" s="3"/>
      <c r="O101" s="4"/>
      <c r="P101" s="31">
        <f t="shared" ref="P101:P104" si="30">SUM(F101:O101)</f>
        <v>0</v>
      </c>
      <c r="Q101" s="2"/>
      <c r="R101" s="3"/>
      <c r="S101" s="3"/>
      <c r="T101" s="3"/>
      <c r="U101" s="3"/>
      <c r="V101" s="3"/>
      <c r="W101" s="3"/>
      <c r="X101" s="3"/>
      <c r="Y101" s="3"/>
      <c r="Z101" s="4"/>
      <c r="AA101" s="31">
        <f t="shared" ref="AA101:AA104" si="31">SUM(Q101:Z101)</f>
        <v>0</v>
      </c>
      <c r="AB101" s="2"/>
      <c r="AC101" s="3"/>
      <c r="AD101" s="3"/>
      <c r="AE101" s="3"/>
      <c r="AF101" s="3"/>
      <c r="AG101" s="3"/>
      <c r="AH101" s="3"/>
      <c r="AI101" s="3"/>
      <c r="AJ101" s="3"/>
      <c r="AK101" s="4"/>
      <c r="AL101" s="31">
        <f t="shared" ref="AL101:AL104" si="32">SUM(AB101:AK101)</f>
        <v>0</v>
      </c>
      <c r="AM101" s="2"/>
      <c r="AN101" s="3"/>
      <c r="AO101" s="3"/>
      <c r="AP101" s="3"/>
      <c r="AQ101" s="3"/>
      <c r="AR101" s="3"/>
      <c r="AS101" s="3"/>
      <c r="AT101" s="3"/>
      <c r="AU101" s="3"/>
      <c r="AV101" s="4"/>
      <c r="AW101" s="31">
        <f t="shared" ref="AW101:AW104" si="33">SUM(AM101:AV101)</f>
        <v>0</v>
      </c>
      <c r="AX101" s="2"/>
      <c r="AY101" s="3"/>
      <c r="AZ101" s="3"/>
      <c r="BA101" s="3"/>
      <c r="BB101" s="3"/>
      <c r="BC101" s="3"/>
      <c r="BD101" s="3"/>
      <c r="BE101" s="3"/>
      <c r="BF101" s="3"/>
      <c r="BG101" s="4"/>
      <c r="BH101" s="31">
        <f t="shared" ref="BH101:BH104" si="34">SUM(AX101:BG101)</f>
        <v>0</v>
      </c>
      <c r="BI101" s="2"/>
      <c r="BJ101" s="43">
        <f t="shared" ref="BJ101:BJ106" si="35">P101+AA101+AL101+AW101+BH101</f>
        <v>0</v>
      </c>
      <c r="BK101" s="41">
        <f t="shared" ref="BK101:BK104" si="36">RANK(BJ101,$BJ$5:$BJ$104)</f>
        <v>26</v>
      </c>
      <c r="BL101" s="38">
        <f t="shared" si="29"/>
        <v>0</v>
      </c>
    </row>
    <row r="102" spans="1:64" ht="16.2" thickBot="1">
      <c r="A102" s="24">
        <v>98</v>
      </c>
      <c r="B102" s="25"/>
      <c r="C102" s="46">
        <f t="shared" si="20"/>
        <v>26</v>
      </c>
      <c r="D102" s="56"/>
      <c r="E102" s="51">
        <f t="shared" si="21"/>
        <v>0</v>
      </c>
      <c r="F102" s="2"/>
      <c r="G102" s="3"/>
      <c r="H102" s="3"/>
      <c r="I102" s="3"/>
      <c r="J102" s="3"/>
      <c r="K102" s="3"/>
      <c r="L102" s="3"/>
      <c r="M102" s="3"/>
      <c r="N102" s="3"/>
      <c r="O102" s="4"/>
      <c r="P102" s="31">
        <f t="shared" si="30"/>
        <v>0</v>
      </c>
      <c r="Q102" s="2"/>
      <c r="R102" s="3"/>
      <c r="S102" s="3"/>
      <c r="T102" s="3"/>
      <c r="U102" s="3"/>
      <c r="V102" s="3"/>
      <c r="W102" s="3"/>
      <c r="X102" s="3"/>
      <c r="Y102" s="3"/>
      <c r="Z102" s="4"/>
      <c r="AA102" s="31">
        <f t="shared" si="31"/>
        <v>0</v>
      </c>
      <c r="AB102" s="2"/>
      <c r="AC102" s="3"/>
      <c r="AD102" s="3"/>
      <c r="AE102" s="3"/>
      <c r="AF102" s="3"/>
      <c r="AG102" s="3"/>
      <c r="AH102" s="3"/>
      <c r="AI102" s="3"/>
      <c r="AJ102" s="3"/>
      <c r="AK102" s="4"/>
      <c r="AL102" s="31">
        <f t="shared" si="32"/>
        <v>0</v>
      </c>
      <c r="AM102" s="2"/>
      <c r="AN102" s="3"/>
      <c r="AO102" s="3"/>
      <c r="AP102" s="3"/>
      <c r="AQ102" s="3"/>
      <c r="AR102" s="3"/>
      <c r="AS102" s="3"/>
      <c r="AT102" s="3"/>
      <c r="AU102" s="3"/>
      <c r="AV102" s="4"/>
      <c r="AW102" s="31">
        <f t="shared" si="33"/>
        <v>0</v>
      </c>
      <c r="AX102" s="2"/>
      <c r="AY102" s="3"/>
      <c r="AZ102" s="3"/>
      <c r="BA102" s="3"/>
      <c r="BB102" s="3"/>
      <c r="BC102" s="3"/>
      <c r="BD102" s="3"/>
      <c r="BE102" s="3"/>
      <c r="BF102" s="3"/>
      <c r="BG102" s="4"/>
      <c r="BH102" s="31">
        <f t="shared" si="34"/>
        <v>0</v>
      </c>
      <c r="BI102" s="2"/>
      <c r="BJ102" s="43">
        <f t="shared" si="35"/>
        <v>0</v>
      </c>
      <c r="BK102" s="41">
        <f t="shared" si="36"/>
        <v>26</v>
      </c>
      <c r="BL102" s="38">
        <f t="shared" si="29"/>
        <v>0</v>
      </c>
    </row>
    <row r="103" spans="1:64" ht="16.2" thickBot="1">
      <c r="A103" s="24">
        <v>99</v>
      </c>
      <c r="B103" s="25"/>
      <c r="C103" s="46">
        <f t="shared" si="20"/>
        <v>26</v>
      </c>
      <c r="D103" s="56"/>
      <c r="E103" s="51">
        <f t="shared" si="21"/>
        <v>0</v>
      </c>
      <c r="F103" s="2"/>
      <c r="G103" s="3"/>
      <c r="H103" s="3"/>
      <c r="I103" s="3"/>
      <c r="J103" s="3"/>
      <c r="K103" s="3"/>
      <c r="L103" s="3"/>
      <c r="M103" s="3"/>
      <c r="N103" s="3"/>
      <c r="O103" s="4"/>
      <c r="P103" s="31">
        <f t="shared" si="30"/>
        <v>0</v>
      </c>
      <c r="Q103" s="2"/>
      <c r="R103" s="3"/>
      <c r="S103" s="3"/>
      <c r="T103" s="3"/>
      <c r="U103" s="3"/>
      <c r="V103" s="3"/>
      <c r="W103" s="3"/>
      <c r="X103" s="3"/>
      <c r="Y103" s="3"/>
      <c r="Z103" s="4"/>
      <c r="AA103" s="31">
        <f t="shared" si="31"/>
        <v>0</v>
      </c>
      <c r="AB103" s="2"/>
      <c r="AC103" s="3"/>
      <c r="AD103" s="3"/>
      <c r="AE103" s="3"/>
      <c r="AF103" s="3"/>
      <c r="AG103" s="3"/>
      <c r="AH103" s="3"/>
      <c r="AI103" s="3"/>
      <c r="AJ103" s="3"/>
      <c r="AK103" s="4"/>
      <c r="AL103" s="31">
        <f t="shared" si="32"/>
        <v>0</v>
      </c>
      <c r="AM103" s="2"/>
      <c r="AN103" s="3"/>
      <c r="AO103" s="3"/>
      <c r="AP103" s="3"/>
      <c r="AQ103" s="3"/>
      <c r="AR103" s="3"/>
      <c r="AS103" s="3"/>
      <c r="AT103" s="3"/>
      <c r="AU103" s="3"/>
      <c r="AV103" s="4"/>
      <c r="AW103" s="31">
        <f t="shared" si="33"/>
        <v>0</v>
      </c>
      <c r="AX103" s="2"/>
      <c r="AY103" s="3"/>
      <c r="AZ103" s="3"/>
      <c r="BA103" s="3"/>
      <c r="BB103" s="3"/>
      <c r="BC103" s="3"/>
      <c r="BD103" s="3"/>
      <c r="BE103" s="3"/>
      <c r="BF103" s="3"/>
      <c r="BG103" s="4"/>
      <c r="BH103" s="31">
        <f t="shared" si="34"/>
        <v>0</v>
      </c>
      <c r="BI103" s="2"/>
      <c r="BJ103" s="43">
        <f t="shared" si="35"/>
        <v>0</v>
      </c>
      <c r="BK103" s="41">
        <f t="shared" si="36"/>
        <v>26</v>
      </c>
      <c r="BL103" s="38">
        <f t="shared" si="29"/>
        <v>0</v>
      </c>
    </row>
    <row r="104" spans="1:64" ht="16.2" thickBot="1">
      <c r="A104" s="26">
        <v>100</v>
      </c>
      <c r="B104" s="27"/>
      <c r="C104" s="47">
        <f t="shared" si="20"/>
        <v>26</v>
      </c>
      <c r="D104" s="57"/>
      <c r="E104" s="51">
        <f t="shared" si="21"/>
        <v>0</v>
      </c>
      <c r="F104" s="9"/>
      <c r="G104" s="10"/>
      <c r="H104" s="10"/>
      <c r="I104" s="3"/>
      <c r="J104" s="10"/>
      <c r="K104" s="10"/>
      <c r="L104" s="10"/>
      <c r="M104" s="10"/>
      <c r="N104" s="10"/>
      <c r="O104" s="11"/>
      <c r="P104" s="31">
        <f t="shared" si="30"/>
        <v>0</v>
      </c>
      <c r="Q104" s="9"/>
      <c r="R104" s="10"/>
      <c r="S104" s="10"/>
      <c r="T104" s="10"/>
      <c r="U104" s="10"/>
      <c r="V104" s="10"/>
      <c r="W104" s="10"/>
      <c r="X104" s="10"/>
      <c r="Y104" s="10"/>
      <c r="Z104" s="11"/>
      <c r="AA104" s="31">
        <f t="shared" si="31"/>
        <v>0</v>
      </c>
      <c r="AB104" s="9"/>
      <c r="AC104" s="10"/>
      <c r="AD104" s="10"/>
      <c r="AE104" s="10"/>
      <c r="AF104" s="10"/>
      <c r="AG104" s="10"/>
      <c r="AH104" s="10"/>
      <c r="AI104" s="10"/>
      <c r="AJ104" s="10"/>
      <c r="AK104" s="11"/>
      <c r="AL104" s="31">
        <f t="shared" si="32"/>
        <v>0</v>
      </c>
      <c r="AM104" s="9"/>
      <c r="AN104" s="10"/>
      <c r="AO104" s="10"/>
      <c r="AP104" s="10"/>
      <c r="AQ104" s="10"/>
      <c r="AR104" s="10"/>
      <c r="AS104" s="10"/>
      <c r="AT104" s="10"/>
      <c r="AU104" s="10"/>
      <c r="AV104" s="11"/>
      <c r="AW104" s="31">
        <f t="shared" si="33"/>
        <v>0</v>
      </c>
      <c r="AX104" s="9"/>
      <c r="AY104" s="10"/>
      <c r="AZ104" s="10"/>
      <c r="BA104" s="10"/>
      <c r="BB104" s="10"/>
      <c r="BC104" s="10"/>
      <c r="BD104" s="10"/>
      <c r="BE104" s="10"/>
      <c r="BF104" s="10"/>
      <c r="BG104" s="11"/>
      <c r="BH104" s="31">
        <f t="shared" si="34"/>
        <v>0</v>
      </c>
      <c r="BI104" s="9"/>
      <c r="BJ104" s="43">
        <f t="shared" si="35"/>
        <v>0</v>
      </c>
      <c r="BK104" s="41">
        <f t="shared" si="36"/>
        <v>26</v>
      </c>
      <c r="BL104" s="38">
        <f t="shared" si="29"/>
        <v>0</v>
      </c>
    </row>
    <row r="105" spans="1:64" ht="16.2" thickBot="1">
      <c r="A105" s="12"/>
      <c r="B105" s="13" t="s">
        <v>6</v>
      </c>
      <c r="C105" s="48"/>
      <c r="D105" s="58"/>
      <c r="E105" s="52">
        <f t="shared" si="21"/>
        <v>198</v>
      </c>
      <c r="F105" s="14">
        <f t="shared" ref="F105:AK105" si="37">SUM(F5:F104)</f>
        <v>0</v>
      </c>
      <c r="G105" s="14">
        <f t="shared" si="37"/>
        <v>0</v>
      </c>
      <c r="H105" s="14">
        <f t="shared" si="37"/>
        <v>0</v>
      </c>
      <c r="I105" s="14">
        <f t="shared" si="37"/>
        <v>0</v>
      </c>
      <c r="J105" s="14">
        <f t="shared" si="37"/>
        <v>0</v>
      </c>
      <c r="K105" s="14">
        <f t="shared" si="37"/>
        <v>0</v>
      </c>
      <c r="L105" s="14">
        <f t="shared" si="37"/>
        <v>198</v>
      </c>
      <c r="M105" s="14">
        <f t="shared" si="37"/>
        <v>0</v>
      </c>
      <c r="N105" s="14">
        <f t="shared" si="37"/>
        <v>0</v>
      </c>
      <c r="O105" s="15">
        <f t="shared" si="37"/>
        <v>0</v>
      </c>
      <c r="P105" s="33">
        <f t="shared" si="37"/>
        <v>198</v>
      </c>
      <c r="Q105" s="14">
        <f t="shared" si="37"/>
        <v>0</v>
      </c>
      <c r="R105" s="14">
        <f t="shared" si="37"/>
        <v>0</v>
      </c>
      <c r="S105" s="14">
        <f t="shared" si="37"/>
        <v>0</v>
      </c>
      <c r="T105" s="14">
        <f t="shared" si="37"/>
        <v>0</v>
      </c>
      <c r="U105" s="14">
        <f t="shared" si="37"/>
        <v>0</v>
      </c>
      <c r="V105" s="14">
        <f t="shared" si="37"/>
        <v>0</v>
      </c>
      <c r="W105" s="14">
        <f t="shared" si="37"/>
        <v>0</v>
      </c>
      <c r="X105" s="14">
        <f t="shared" si="37"/>
        <v>0</v>
      </c>
      <c r="Y105" s="14">
        <f t="shared" si="37"/>
        <v>0</v>
      </c>
      <c r="Z105" s="14">
        <f t="shared" si="37"/>
        <v>0</v>
      </c>
      <c r="AA105" s="33">
        <f t="shared" si="37"/>
        <v>0</v>
      </c>
      <c r="AB105" s="14">
        <f t="shared" si="37"/>
        <v>0</v>
      </c>
      <c r="AC105" s="14">
        <f t="shared" si="37"/>
        <v>0</v>
      </c>
      <c r="AD105" s="14">
        <f t="shared" si="37"/>
        <v>0</v>
      </c>
      <c r="AE105" s="14">
        <f t="shared" si="37"/>
        <v>0</v>
      </c>
      <c r="AF105" s="14">
        <f t="shared" si="37"/>
        <v>0</v>
      </c>
      <c r="AG105" s="14">
        <f t="shared" si="37"/>
        <v>0</v>
      </c>
      <c r="AH105" s="14">
        <f t="shared" si="37"/>
        <v>0</v>
      </c>
      <c r="AI105" s="14">
        <f t="shared" si="37"/>
        <v>0</v>
      </c>
      <c r="AJ105" s="14">
        <f t="shared" si="37"/>
        <v>0</v>
      </c>
      <c r="AK105" s="14">
        <f t="shared" si="37"/>
        <v>0</v>
      </c>
      <c r="AL105" s="33">
        <f t="shared" ref="AL105:BI105" si="38">SUM(AL5:AL104)</f>
        <v>0</v>
      </c>
      <c r="AM105" s="14">
        <f t="shared" si="38"/>
        <v>0</v>
      </c>
      <c r="AN105" s="14">
        <f t="shared" si="38"/>
        <v>0</v>
      </c>
      <c r="AO105" s="14">
        <f t="shared" si="38"/>
        <v>0</v>
      </c>
      <c r="AP105" s="14">
        <f t="shared" si="38"/>
        <v>0</v>
      </c>
      <c r="AQ105" s="14">
        <f t="shared" si="38"/>
        <v>0</v>
      </c>
      <c r="AR105" s="14">
        <f t="shared" si="38"/>
        <v>0</v>
      </c>
      <c r="AS105" s="14">
        <f t="shared" si="38"/>
        <v>0</v>
      </c>
      <c r="AT105" s="14">
        <f t="shared" si="38"/>
        <v>0</v>
      </c>
      <c r="AU105" s="14">
        <f t="shared" si="38"/>
        <v>0</v>
      </c>
      <c r="AV105" s="14">
        <f t="shared" si="38"/>
        <v>0</v>
      </c>
      <c r="AW105" s="33">
        <f t="shared" si="38"/>
        <v>0</v>
      </c>
      <c r="AX105" s="14">
        <f t="shared" si="38"/>
        <v>0</v>
      </c>
      <c r="AY105" s="14">
        <f t="shared" si="38"/>
        <v>0</v>
      </c>
      <c r="AZ105" s="14">
        <f t="shared" si="38"/>
        <v>0</v>
      </c>
      <c r="BA105" s="14">
        <f t="shared" si="38"/>
        <v>0</v>
      </c>
      <c r="BB105" s="14">
        <f t="shared" si="38"/>
        <v>0</v>
      </c>
      <c r="BC105" s="14">
        <f t="shared" si="38"/>
        <v>0</v>
      </c>
      <c r="BD105" s="14">
        <f t="shared" si="38"/>
        <v>0</v>
      </c>
      <c r="BE105" s="14">
        <f t="shared" si="38"/>
        <v>0</v>
      </c>
      <c r="BF105" s="14">
        <f t="shared" si="38"/>
        <v>0</v>
      </c>
      <c r="BG105" s="14">
        <f t="shared" si="38"/>
        <v>0</v>
      </c>
      <c r="BH105" s="33">
        <f t="shared" si="38"/>
        <v>0</v>
      </c>
      <c r="BI105" s="14">
        <f t="shared" si="38"/>
        <v>0</v>
      </c>
      <c r="BJ105" s="44">
        <f t="shared" si="35"/>
        <v>198</v>
      </c>
      <c r="BK105" s="41"/>
      <c r="BL105" s="39">
        <f>IF(BJ105=0,0,AVERAGE(BL5:BL104))</f>
        <v>1.9800000000000005E-2</v>
      </c>
    </row>
    <row r="106" spans="1:64" thickBot="1">
      <c r="F106" s="17"/>
      <c r="P106" s="34">
        <f>IF(COUNTA($B$5:$B$104)&gt;0,P105/(COUNTA($B$5:$B$104)*20),0)</f>
        <v>0.39600000000000002</v>
      </c>
      <c r="Q106" s="17"/>
      <c r="AA106" s="34">
        <f>IF(COUNTA($B$5:$B$104)&gt;0,AA105/(COUNTA($B$5:$B$104)*20),0)</f>
        <v>0</v>
      </c>
      <c r="AB106" s="17"/>
      <c r="AL106" s="34">
        <f>IF(COUNTA($B$5:$B$104)&gt;0,AL105/(COUNTA($B$5:$B$104)*20),0)</f>
        <v>0</v>
      </c>
      <c r="AM106" s="17"/>
      <c r="AW106" s="34">
        <f>IF(COUNTA($B$5:$B$104)&gt;0,AW105/(COUNTA($B$5:$B$104)*20),0)</f>
        <v>0</v>
      </c>
      <c r="AX106" s="17"/>
      <c r="BH106" s="34">
        <f>IF(COUNTA($B$5:$B$104)&gt;0,BH105/(COUNTA($B$5:$B$104)*20),0)</f>
        <v>0</v>
      </c>
      <c r="BI106" s="17"/>
      <c r="BJ106" s="36">
        <f t="shared" si="35"/>
        <v>0.39600000000000002</v>
      </c>
      <c r="BK106" s="42"/>
      <c r="BL106" s="1"/>
    </row>
  </sheetData>
  <autoFilter ref="A4:BL106" xr:uid="{00000000-0009-0000-0000-000001000000}"/>
  <sortState xmlns:xlrd2="http://schemas.microsoft.com/office/spreadsheetml/2017/richdata2" ref="A5:BL106">
    <sortCondition ref="A5:A106"/>
  </sortState>
  <mergeCells count="1">
    <mergeCell ref="U1:Z2"/>
  </mergeCells>
  <pageMargins left="0.35433070866141736" right="0.35433070866141736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DX39"/>
  <sheetViews>
    <sheetView showGridLines="0" tabSelected="1" zoomScale="90" zoomScaleNormal="90" workbookViewId="0">
      <selection activeCell="H11" sqref="H11"/>
    </sheetView>
  </sheetViews>
  <sheetFormatPr defaultColWidth="8.6640625" defaultRowHeight="14.4"/>
  <cols>
    <col min="1" max="1" width="9" style="71" customWidth="1"/>
    <col min="2" max="2" width="32.6640625" style="66" customWidth="1"/>
    <col min="3" max="3" width="5.109375" style="70" customWidth="1"/>
    <col min="4" max="4" width="5.6640625" style="71" customWidth="1"/>
    <col min="5" max="12" width="5.33203125" style="69" customWidth="1"/>
    <col min="13" max="27" width="5.33203125" style="70" customWidth="1"/>
    <col min="28" max="48" width="5.33203125" style="69" customWidth="1"/>
    <col min="49" max="62" width="5.33203125" style="70" customWidth="1"/>
    <col min="63" max="67" width="5.33203125" style="69" customWidth="1"/>
    <col min="68" max="68" width="9.44140625" style="69" hidden="1" customWidth="1"/>
    <col min="69" max="83" width="5.33203125" style="69" customWidth="1"/>
    <col min="84" max="96" width="5.33203125" style="70" customWidth="1"/>
    <col min="97" max="110" width="5.33203125" customWidth="1"/>
    <col min="111" max="112" width="5.33203125" style="70" customWidth="1"/>
    <col min="113" max="125" width="5.33203125" style="69" customWidth="1"/>
    <col min="126" max="126" width="11.44140625" style="69" customWidth="1"/>
    <col min="127" max="127" width="5.33203125" style="70" customWidth="1"/>
    <col min="128" max="16384" width="8.6640625" style="69"/>
  </cols>
  <sheetData>
    <row r="1" spans="1:128" s="67" customFormat="1" ht="40.799999999999997">
      <c r="A1" s="117" t="s">
        <v>62</v>
      </c>
      <c r="B1" s="118" t="s">
        <v>167</v>
      </c>
      <c r="C1" s="119" t="s">
        <v>63</v>
      </c>
      <c r="D1" s="120" t="s">
        <v>6</v>
      </c>
      <c r="E1" s="121" t="s">
        <v>7</v>
      </c>
      <c r="F1" s="121" t="s">
        <v>8</v>
      </c>
      <c r="G1" s="121" t="s">
        <v>9</v>
      </c>
      <c r="H1" s="121" t="s">
        <v>10</v>
      </c>
      <c r="I1" s="121" t="s">
        <v>11</v>
      </c>
      <c r="J1" s="121" t="s">
        <v>12</v>
      </c>
      <c r="K1" s="122" t="s">
        <v>144</v>
      </c>
      <c r="L1" s="121" t="s">
        <v>13</v>
      </c>
      <c r="M1" s="121" t="s">
        <v>14</v>
      </c>
      <c r="N1" s="121" t="s">
        <v>15</v>
      </c>
      <c r="O1" s="121" t="s">
        <v>16</v>
      </c>
      <c r="P1" s="121" t="s">
        <v>17</v>
      </c>
      <c r="Q1" s="121" t="s">
        <v>18</v>
      </c>
      <c r="R1" s="122" t="s">
        <v>143</v>
      </c>
      <c r="S1" s="121" t="s">
        <v>19</v>
      </c>
      <c r="T1" s="121" t="s">
        <v>20</v>
      </c>
      <c r="U1" s="121" t="s">
        <v>21</v>
      </c>
      <c r="V1" s="121" t="s">
        <v>22</v>
      </c>
      <c r="W1" s="121" t="s">
        <v>23</v>
      </c>
      <c r="X1" s="121" t="s">
        <v>24</v>
      </c>
      <c r="Y1" s="122" t="s">
        <v>142</v>
      </c>
      <c r="Z1" s="121" t="s">
        <v>25</v>
      </c>
      <c r="AA1" s="121" t="s">
        <v>26</v>
      </c>
      <c r="AB1" s="121" t="s">
        <v>27</v>
      </c>
      <c r="AC1" s="121" t="s">
        <v>28</v>
      </c>
      <c r="AD1" s="121" t="s">
        <v>29</v>
      </c>
      <c r="AE1" s="121" t="s">
        <v>30</v>
      </c>
      <c r="AF1" s="122" t="s">
        <v>141</v>
      </c>
      <c r="AG1" s="121" t="s">
        <v>31</v>
      </c>
      <c r="AH1" s="121" t="s">
        <v>32</v>
      </c>
      <c r="AI1" s="121" t="s">
        <v>33</v>
      </c>
      <c r="AJ1" s="121" t="s">
        <v>34</v>
      </c>
      <c r="AK1" s="121" t="s">
        <v>35</v>
      </c>
      <c r="AL1" s="121" t="s">
        <v>36</v>
      </c>
      <c r="AM1" s="122" t="s">
        <v>140</v>
      </c>
      <c r="AN1" s="121" t="s">
        <v>37</v>
      </c>
      <c r="AO1" s="121" t="s">
        <v>38</v>
      </c>
      <c r="AP1" s="121" t="s">
        <v>39</v>
      </c>
      <c r="AQ1" s="121" t="s">
        <v>40</v>
      </c>
      <c r="AR1" s="121" t="s">
        <v>41</v>
      </c>
      <c r="AS1" s="121" t="s">
        <v>42</v>
      </c>
      <c r="AT1" s="122" t="s">
        <v>139</v>
      </c>
      <c r="AU1" s="121" t="s">
        <v>43</v>
      </c>
      <c r="AV1" s="121" t="s">
        <v>44</v>
      </c>
      <c r="AW1" s="121" t="s">
        <v>45</v>
      </c>
      <c r="AX1" s="121" t="s">
        <v>46</v>
      </c>
      <c r="AY1" s="121" t="s">
        <v>47</v>
      </c>
      <c r="AZ1" s="121" t="s">
        <v>48</v>
      </c>
      <c r="BA1" s="122" t="s">
        <v>138</v>
      </c>
      <c r="BB1" s="121" t="s">
        <v>49</v>
      </c>
      <c r="BC1" s="121" t="s">
        <v>50</v>
      </c>
      <c r="BD1" s="121" t="s">
        <v>51</v>
      </c>
      <c r="BE1" s="121" t="s">
        <v>52</v>
      </c>
      <c r="BF1" s="121" t="s">
        <v>53</v>
      </c>
      <c r="BG1" s="121" t="s">
        <v>54</v>
      </c>
      <c r="BH1" s="122" t="s">
        <v>137</v>
      </c>
      <c r="BI1" s="121" t="s">
        <v>55</v>
      </c>
      <c r="BJ1" s="121" t="s">
        <v>56</v>
      </c>
      <c r="BK1" s="121" t="s">
        <v>57</v>
      </c>
      <c r="BL1" s="121" t="s">
        <v>91</v>
      </c>
      <c r="BM1" s="121" t="s">
        <v>92</v>
      </c>
      <c r="BN1" s="121" t="s">
        <v>93</v>
      </c>
      <c r="BO1" s="122" t="s">
        <v>136</v>
      </c>
      <c r="BP1" s="122" t="s">
        <v>211</v>
      </c>
      <c r="BQ1" s="121" t="s">
        <v>94</v>
      </c>
      <c r="BR1" s="121" t="s">
        <v>95</v>
      </c>
      <c r="BS1" s="121" t="s">
        <v>96</v>
      </c>
      <c r="BT1" s="121" t="s">
        <v>97</v>
      </c>
      <c r="BU1" s="121" t="s">
        <v>98</v>
      </c>
      <c r="BV1" s="121" t="s">
        <v>99</v>
      </c>
      <c r="BW1" s="122" t="s">
        <v>135</v>
      </c>
      <c r="BX1" s="121" t="s">
        <v>100</v>
      </c>
      <c r="BY1" s="121" t="s">
        <v>101</v>
      </c>
      <c r="BZ1" s="121" t="s">
        <v>102</v>
      </c>
      <c r="CA1" s="121" t="s">
        <v>103</v>
      </c>
      <c r="CB1" s="121" t="s">
        <v>104</v>
      </c>
      <c r="CC1" s="121" t="s">
        <v>105</v>
      </c>
      <c r="CD1" s="122" t="s">
        <v>134</v>
      </c>
      <c r="CE1" s="121" t="s">
        <v>106</v>
      </c>
      <c r="CF1" s="121" t="s">
        <v>107</v>
      </c>
      <c r="CG1" s="121" t="s">
        <v>108</v>
      </c>
      <c r="CH1" s="121" t="s">
        <v>109</v>
      </c>
      <c r="CI1" s="121" t="s">
        <v>110</v>
      </c>
      <c r="CJ1" s="121" t="s">
        <v>111</v>
      </c>
      <c r="CK1" s="122" t="s">
        <v>133</v>
      </c>
      <c r="CL1" s="121" t="s">
        <v>112</v>
      </c>
      <c r="CM1" s="121" t="s">
        <v>113</v>
      </c>
      <c r="CN1" s="121" t="s">
        <v>114</v>
      </c>
      <c r="CO1" s="121" t="s">
        <v>115</v>
      </c>
      <c r="CP1" s="121" t="s">
        <v>116</v>
      </c>
      <c r="CQ1" s="121" t="s">
        <v>117</v>
      </c>
      <c r="CR1" s="122" t="s">
        <v>132</v>
      </c>
      <c r="CS1" s="121" t="s">
        <v>118</v>
      </c>
      <c r="CT1" s="121" t="s">
        <v>119</v>
      </c>
      <c r="CU1" s="121" t="s">
        <v>120</v>
      </c>
      <c r="CV1" s="121" t="s">
        <v>121</v>
      </c>
      <c r="CW1" s="121" t="s">
        <v>122</v>
      </c>
      <c r="CX1" s="121" t="s">
        <v>123</v>
      </c>
      <c r="CY1" s="122" t="s">
        <v>130</v>
      </c>
      <c r="CZ1" s="121" t="s">
        <v>124</v>
      </c>
      <c r="DA1" s="121" t="s">
        <v>125</v>
      </c>
      <c r="DB1" s="121" t="s">
        <v>126</v>
      </c>
      <c r="DC1" s="121" t="s">
        <v>127</v>
      </c>
      <c r="DD1" s="121" t="s">
        <v>128</v>
      </c>
      <c r="DE1" s="121" t="s">
        <v>129</v>
      </c>
      <c r="DF1" s="122" t="s">
        <v>131</v>
      </c>
      <c r="DG1" s="121" t="s">
        <v>157</v>
      </c>
      <c r="DH1" s="121" t="s">
        <v>159</v>
      </c>
      <c r="DI1" s="121" t="s">
        <v>160</v>
      </c>
      <c r="DJ1" s="121" t="s">
        <v>161</v>
      </c>
      <c r="DK1" s="121" t="s">
        <v>162</v>
      </c>
      <c r="DL1" s="121" t="s">
        <v>163</v>
      </c>
      <c r="DM1" s="122" t="s">
        <v>203</v>
      </c>
      <c r="DN1" s="121" t="s">
        <v>164</v>
      </c>
      <c r="DO1" s="121" t="s">
        <v>165</v>
      </c>
      <c r="DP1" s="121" t="s">
        <v>204</v>
      </c>
      <c r="DQ1" s="121" t="s">
        <v>205</v>
      </c>
      <c r="DR1" s="121" t="s">
        <v>206</v>
      </c>
      <c r="DS1" s="121" t="s">
        <v>207</v>
      </c>
      <c r="DT1" s="122" t="s">
        <v>208</v>
      </c>
      <c r="DU1" s="121" t="s">
        <v>58</v>
      </c>
      <c r="DV1" s="129" t="s">
        <v>212</v>
      </c>
      <c r="DW1" s="129" t="s">
        <v>213</v>
      </c>
      <c r="DX1" s="129" t="s">
        <v>220</v>
      </c>
    </row>
    <row r="2" spans="1:128" s="73" customFormat="1" ht="15.9" customHeight="1">
      <c r="A2" s="96">
        <v>21</v>
      </c>
      <c r="B2" s="74" t="s">
        <v>184</v>
      </c>
      <c r="C2" s="112">
        <f t="shared" ref="C2:C26" si="0">RANK(DU2,$DU$2:$DU$34)</f>
        <v>1</v>
      </c>
      <c r="D2" s="123">
        <f t="shared" ref="D2:D26" si="1">DU2</f>
        <v>136</v>
      </c>
      <c r="E2" s="94">
        <v>0</v>
      </c>
      <c r="F2" s="94">
        <v>2</v>
      </c>
      <c r="G2" s="94">
        <v>2</v>
      </c>
      <c r="H2" s="94">
        <v>2</v>
      </c>
      <c r="I2" s="94">
        <v>2</v>
      </c>
      <c r="J2" s="94">
        <v>2</v>
      </c>
      <c r="K2" s="115">
        <f t="shared" ref="K2:K26" si="2">SUM(E2:J2)</f>
        <v>10</v>
      </c>
      <c r="L2" s="94">
        <v>1</v>
      </c>
      <c r="M2" s="94">
        <v>0</v>
      </c>
      <c r="N2" s="94">
        <v>0</v>
      </c>
      <c r="O2" s="94">
        <v>2</v>
      </c>
      <c r="P2" s="94">
        <v>0</v>
      </c>
      <c r="Q2" s="94">
        <v>0</v>
      </c>
      <c r="R2" s="115">
        <f t="shared" ref="R2:R26" si="3">SUM(L2:Q2)</f>
        <v>3</v>
      </c>
      <c r="S2" s="94">
        <v>2</v>
      </c>
      <c r="T2" s="94">
        <v>2</v>
      </c>
      <c r="U2" s="94">
        <v>2</v>
      </c>
      <c r="V2" s="94">
        <v>2</v>
      </c>
      <c r="W2" s="94">
        <v>2</v>
      </c>
      <c r="X2" s="94">
        <v>2</v>
      </c>
      <c r="Y2" s="115">
        <f t="shared" ref="Y2:Y26" si="4">SUM(S2:X2)</f>
        <v>12</v>
      </c>
      <c r="Z2" s="94">
        <v>0</v>
      </c>
      <c r="AA2" s="94">
        <v>0</v>
      </c>
      <c r="AB2" s="94">
        <v>2</v>
      </c>
      <c r="AC2" s="94">
        <v>2</v>
      </c>
      <c r="AD2" s="94">
        <v>2</v>
      </c>
      <c r="AE2" s="94">
        <v>2</v>
      </c>
      <c r="AF2" s="115">
        <f t="shared" ref="AF2:AF26" si="5">SUM(Z2:AE2)</f>
        <v>8</v>
      </c>
      <c r="AG2" s="94">
        <v>0</v>
      </c>
      <c r="AH2" s="94">
        <v>0</v>
      </c>
      <c r="AI2" s="94">
        <v>2</v>
      </c>
      <c r="AJ2" s="94">
        <v>0</v>
      </c>
      <c r="AK2" s="94">
        <v>2</v>
      </c>
      <c r="AL2" s="94">
        <v>2</v>
      </c>
      <c r="AM2" s="115">
        <f t="shared" ref="AM2:AM26" si="6">SUM(AG2:AL2)</f>
        <v>6</v>
      </c>
      <c r="AN2" s="94">
        <v>2</v>
      </c>
      <c r="AO2" s="94">
        <v>2</v>
      </c>
      <c r="AP2" s="94">
        <v>0</v>
      </c>
      <c r="AQ2" s="94">
        <v>2</v>
      </c>
      <c r="AR2" s="94">
        <v>2</v>
      </c>
      <c r="AS2" s="94">
        <v>2</v>
      </c>
      <c r="AT2" s="115">
        <f t="shared" ref="AT2:AT26" si="7">SUM(AN2:AS2)</f>
        <v>10</v>
      </c>
      <c r="AU2" s="94">
        <v>2</v>
      </c>
      <c r="AV2" s="94">
        <v>1</v>
      </c>
      <c r="AW2" s="94">
        <v>2</v>
      </c>
      <c r="AX2" s="94">
        <v>2</v>
      </c>
      <c r="AY2" s="94">
        <v>2</v>
      </c>
      <c r="AZ2" s="94">
        <v>2</v>
      </c>
      <c r="BA2" s="115">
        <f t="shared" ref="BA2:BA26" si="8">SUM(AU2:AZ2)</f>
        <v>11</v>
      </c>
      <c r="BB2" s="94">
        <v>1</v>
      </c>
      <c r="BC2" s="94">
        <v>2</v>
      </c>
      <c r="BD2" s="94">
        <v>2</v>
      </c>
      <c r="BE2" s="94">
        <v>0</v>
      </c>
      <c r="BF2" s="94">
        <v>2</v>
      </c>
      <c r="BG2" s="94">
        <v>2</v>
      </c>
      <c r="BH2" s="115">
        <f t="shared" ref="BH2:BH26" si="9">SUM(BB2:BG2)</f>
        <v>9</v>
      </c>
      <c r="BI2" s="94">
        <v>0</v>
      </c>
      <c r="BJ2" s="94">
        <v>2</v>
      </c>
      <c r="BK2" s="94">
        <v>2</v>
      </c>
      <c r="BL2" s="94">
        <v>2</v>
      </c>
      <c r="BM2" s="94">
        <v>0</v>
      </c>
      <c r="BN2" s="94">
        <v>0</v>
      </c>
      <c r="BO2" s="115">
        <f t="shared" ref="BO2:BO26" si="10">SUM(BI2:BN2)</f>
        <v>6</v>
      </c>
      <c r="BP2" s="131"/>
      <c r="BQ2" s="94">
        <v>2</v>
      </c>
      <c r="BR2" s="94">
        <v>0</v>
      </c>
      <c r="BS2" s="94">
        <v>1</v>
      </c>
      <c r="BT2" s="75">
        <v>2</v>
      </c>
      <c r="BU2" s="94">
        <v>0</v>
      </c>
      <c r="BV2" s="94">
        <v>0</v>
      </c>
      <c r="BW2" s="115">
        <f t="shared" ref="BW2:BW26" si="11">SUM(BQ2:BV2)</f>
        <v>5</v>
      </c>
      <c r="BX2" s="94">
        <v>2</v>
      </c>
      <c r="BY2" s="94">
        <v>2</v>
      </c>
      <c r="BZ2" s="94">
        <v>0</v>
      </c>
      <c r="CA2" s="94">
        <v>0</v>
      </c>
      <c r="CB2" s="94">
        <v>2</v>
      </c>
      <c r="CC2" s="94">
        <v>2</v>
      </c>
      <c r="CD2" s="115">
        <f t="shared" ref="CD2:CD26" si="12">SUM(BX2:CC2)</f>
        <v>8</v>
      </c>
      <c r="CE2" s="94">
        <v>2</v>
      </c>
      <c r="CF2" s="94">
        <v>0</v>
      </c>
      <c r="CG2" s="94">
        <v>2</v>
      </c>
      <c r="CH2" s="94">
        <v>0</v>
      </c>
      <c r="CI2" s="94">
        <v>2</v>
      </c>
      <c r="CJ2" s="94">
        <v>2</v>
      </c>
      <c r="CK2" s="115">
        <f t="shared" ref="CK2:CK26" si="13">SUM(CE2:CJ2)</f>
        <v>8</v>
      </c>
      <c r="CL2" s="94">
        <v>2</v>
      </c>
      <c r="CM2" s="94">
        <v>2</v>
      </c>
      <c r="CN2" s="94">
        <v>0</v>
      </c>
      <c r="CO2" s="94">
        <v>2</v>
      </c>
      <c r="CP2" s="94">
        <v>2</v>
      </c>
      <c r="CQ2" s="94">
        <v>2</v>
      </c>
      <c r="CR2" s="115">
        <f t="shared" ref="CR2:CR26" si="14">SUM(CL2:CQ2)</f>
        <v>10</v>
      </c>
      <c r="CS2" s="114">
        <v>2</v>
      </c>
      <c r="CT2" s="114">
        <v>2</v>
      </c>
      <c r="CU2" s="114">
        <v>2</v>
      </c>
      <c r="CV2" s="114">
        <v>2</v>
      </c>
      <c r="CW2" s="114">
        <v>0</v>
      </c>
      <c r="CX2" s="114">
        <v>2</v>
      </c>
      <c r="CY2" s="115">
        <f t="shared" ref="CY2:CY26" si="15">SUM(CS2:CX2)</f>
        <v>10</v>
      </c>
      <c r="CZ2" s="114">
        <v>2</v>
      </c>
      <c r="DA2" s="114">
        <v>0</v>
      </c>
      <c r="DB2" s="114">
        <v>0</v>
      </c>
      <c r="DC2" s="114">
        <v>0</v>
      </c>
      <c r="DD2" s="114">
        <v>0</v>
      </c>
      <c r="DE2" s="114">
        <v>0</v>
      </c>
      <c r="DF2" s="115">
        <f t="shared" ref="DF2:DF26" si="16">SUM(CZ2:DE2)</f>
        <v>2</v>
      </c>
      <c r="DG2" s="94">
        <v>0</v>
      </c>
      <c r="DH2" s="94">
        <v>2</v>
      </c>
      <c r="DI2" s="94">
        <v>2</v>
      </c>
      <c r="DJ2" s="94">
        <v>2</v>
      </c>
      <c r="DK2" s="94">
        <v>2</v>
      </c>
      <c r="DL2" s="94">
        <v>2</v>
      </c>
      <c r="DM2" s="115">
        <f t="shared" ref="DM2:DM26" si="17">SUM(DG2:DL2)</f>
        <v>10</v>
      </c>
      <c r="DN2" s="94">
        <v>0</v>
      </c>
      <c r="DO2" s="94">
        <v>2</v>
      </c>
      <c r="DP2" s="94">
        <v>0</v>
      </c>
      <c r="DQ2" s="94">
        <v>2</v>
      </c>
      <c r="DR2" s="94">
        <v>2</v>
      </c>
      <c r="DS2" s="94">
        <v>2</v>
      </c>
      <c r="DT2" s="115">
        <f t="shared" ref="DT2:DT26" si="18">SUM(DN2:DS2)</f>
        <v>8</v>
      </c>
      <c r="DU2" s="126">
        <f t="shared" ref="DU2:DU26" si="19">SUM(DT2,DM2,DF2,CY2,CR2,CK2,CD2,BW2,BO2,BH2,BA2,AT2,AM2,AF2,Y2,R2,K2)</f>
        <v>136</v>
      </c>
      <c r="DV2" s="94">
        <f t="shared" ref="DV2:DV26" si="20">IF(ISBLANK(BP2),0, ABS(195743-BP2))</f>
        <v>0</v>
      </c>
      <c r="DW2" s="68" cm="1">
        <f t="array" ref="DW2">RANK(DU2,$DU$2:$DU$32)+SUMPRODUCT(--($DU$2:$DU$32=$DU2),--(DV2&gt;$DV$2:$DV$32))</f>
        <v>1</v>
      </c>
      <c r="DX2" s="132"/>
    </row>
    <row r="3" spans="1:128" s="73" customFormat="1" ht="15.9" customHeight="1">
      <c r="A3" s="96">
        <v>15</v>
      </c>
      <c r="B3" s="74" t="s">
        <v>190</v>
      </c>
      <c r="C3" s="112">
        <f t="shared" si="0"/>
        <v>2</v>
      </c>
      <c r="D3" s="123">
        <f t="shared" si="1"/>
        <v>128</v>
      </c>
      <c r="E3" s="75">
        <v>0</v>
      </c>
      <c r="F3" s="99">
        <v>2</v>
      </c>
      <c r="G3" s="75">
        <v>2</v>
      </c>
      <c r="H3" s="75">
        <v>2</v>
      </c>
      <c r="I3" s="75">
        <v>2</v>
      </c>
      <c r="J3" s="75">
        <v>2</v>
      </c>
      <c r="K3" s="115">
        <f t="shared" si="2"/>
        <v>10</v>
      </c>
      <c r="L3" s="75">
        <v>2</v>
      </c>
      <c r="M3" s="99">
        <v>0</v>
      </c>
      <c r="N3" s="75">
        <v>0</v>
      </c>
      <c r="O3" s="75">
        <v>0</v>
      </c>
      <c r="P3" s="75">
        <v>2</v>
      </c>
      <c r="Q3" s="75">
        <v>0</v>
      </c>
      <c r="R3" s="115">
        <f t="shared" si="3"/>
        <v>4</v>
      </c>
      <c r="S3" s="75">
        <v>2</v>
      </c>
      <c r="T3" s="99">
        <v>2</v>
      </c>
      <c r="U3" s="75">
        <v>0</v>
      </c>
      <c r="V3" s="75">
        <v>2</v>
      </c>
      <c r="W3" s="75">
        <v>2</v>
      </c>
      <c r="X3" s="75">
        <v>2</v>
      </c>
      <c r="Y3" s="115">
        <f t="shared" si="4"/>
        <v>10</v>
      </c>
      <c r="Z3" s="75">
        <v>2</v>
      </c>
      <c r="AA3" s="99">
        <v>2</v>
      </c>
      <c r="AB3" s="75">
        <v>0</v>
      </c>
      <c r="AC3" s="75">
        <v>0</v>
      </c>
      <c r="AD3" s="75">
        <v>0</v>
      </c>
      <c r="AE3" s="94">
        <v>2</v>
      </c>
      <c r="AF3" s="115">
        <f t="shared" si="5"/>
        <v>6</v>
      </c>
      <c r="AG3" s="75">
        <v>2</v>
      </c>
      <c r="AH3" s="99">
        <v>0</v>
      </c>
      <c r="AI3" s="75">
        <v>2</v>
      </c>
      <c r="AJ3" s="75">
        <v>0</v>
      </c>
      <c r="AK3" s="75">
        <v>2</v>
      </c>
      <c r="AL3" s="75">
        <v>2</v>
      </c>
      <c r="AM3" s="115">
        <f t="shared" si="6"/>
        <v>8</v>
      </c>
      <c r="AN3" s="75">
        <v>2</v>
      </c>
      <c r="AO3" s="99">
        <v>0</v>
      </c>
      <c r="AP3" s="75">
        <v>2</v>
      </c>
      <c r="AQ3" s="75">
        <v>2</v>
      </c>
      <c r="AR3" s="75">
        <v>0</v>
      </c>
      <c r="AS3" s="75">
        <v>0</v>
      </c>
      <c r="AT3" s="115">
        <f t="shared" si="7"/>
        <v>6</v>
      </c>
      <c r="AU3" s="75">
        <v>2</v>
      </c>
      <c r="AV3" s="99">
        <v>1</v>
      </c>
      <c r="AW3" s="75">
        <v>2</v>
      </c>
      <c r="AX3" s="75">
        <v>2</v>
      </c>
      <c r="AY3" s="75">
        <v>2</v>
      </c>
      <c r="AZ3" s="75">
        <v>0</v>
      </c>
      <c r="BA3" s="115">
        <f t="shared" si="8"/>
        <v>9</v>
      </c>
      <c r="BB3" s="75">
        <v>1</v>
      </c>
      <c r="BC3" s="99">
        <v>0</v>
      </c>
      <c r="BD3" s="75">
        <v>2</v>
      </c>
      <c r="BE3" s="75">
        <v>2</v>
      </c>
      <c r="BF3" s="75">
        <v>2</v>
      </c>
      <c r="BG3" s="75">
        <v>0</v>
      </c>
      <c r="BH3" s="115">
        <f t="shared" si="9"/>
        <v>7</v>
      </c>
      <c r="BI3" s="75">
        <v>2</v>
      </c>
      <c r="BJ3" s="99">
        <v>2</v>
      </c>
      <c r="BK3" s="75">
        <v>2</v>
      </c>
      <c r="BL3" s="75">
        <v>0</v>
      </c>
      <c r="BM3" s="75">
        <v>0</v>
      </c>
      <c r="BN3" s="75">
        <v>0</v>
      </c>
      <c r="BO3" s="115">
        <f t="shared" si="10"/>
        <v>6</v>
      </c>
      <c r="BP3" s="131"/>
      <c r="BQ3" s="75">
        <v>2</v>
      </c>
      <c r="BR3" s="99">
        <v>0</v>
      </c>
      <c r="BS3" s="75">
        <v>0</v>
      </c>
      <c r="BT3" s="75">
        <v>2</v>
      </c>
      <c r="BU3" s="75">
        <v>0</v>
      </c>
      <c r="BV3" s="75">
        <v>0</v>
      </c>
      <c r="BW3" s="115">
        <f t="shared" si="11"/>
        <v>4</v>
      </c>
      <c r="BX3" s="75">
        <v>2</v>
      </c>
      <c r="BY3" s="99">
        <v>2</v>
      </c>
      <c r="BZ3" s="75">
        <v>0</v>
      </c>
      <c r="CA3" s="75">
        <v>0</v>
      </c>
      <c r="CB3" s="75">
        <v>0</v>
      </c>
      <c r="CC3" s="75">
        <v>2</v>
      </c>
      <c r="CD3" s="115">
        <f t="shared" si="12"/>
        <v>6</v>
      </c>
      <c r="CE3" s="75">
        <v>0</v>
      </c>
      <c r="CF3" s="99">
        <v>0</v>
      </c>
      <c r="CG3" s="75">
        <v>2</v>
      </c>
      <c r="CH3" s="75">
        <v>2</v>
      </c>
      <c r="CI3" s="75">
        <v>0</v>
      </c>
      <c r="CJ3" s="75">
        <v>2</v>
      </c>
      <c r="CK3" s="115">
        <f t="shared" si="13"/>
        <v>6</v>
      </c>
      <c r="CL3" s="75">
        <v>2</v>
      </c>
      <c r="CM3" s="99">
        <v>2</v>
      </c>
      <c r="CN3" s="75">
        <v>2</v>
      </c>
      <c r="CO3" s="75">
        <v>2</v>
      </c>
      <c r="CP3" s="75">
        <v>0</v>
      </c>
      <c r="CQ3" s="75">
        <v>2</v>
      </c>
      <c r="CR3" s="115">
        <f t="shared" si="14"/>
        <v>10</v>
      </c>
      <c r="CS3" s="114">
        <v>0</v>
      </c>
      <c r="CT3" s="114">
        <v>2</v>
      </c>
      <c r="CU3" s="114">
        <v>2</v>
      </c>
      <c r="CV3" s="114">
        <v>0</v>
      </c>
      <c r="CW3" s="114">
        <v>2</v>
      </c>
      <c r="CX3" s="114">
        <v>2</v>
      </c>
      <c r="CY3" s="115">
        <f t="shared" si="15"/>
        <v>8</v>
      </c>
      <c r="CZ3" s="114">
        <v>2</v>
      </c>
      <c r="DA3" s="114">
        <v>2</v>
      </c>
      <c r="DB3" s="114">
        <v>0</v>
      </c>
      <c r="DC3" s="114">
        <v>2</v>
      </c>
      <c r="DD3" s="114">
        <v>2</v>
      </c>
      <c r="DE3" s="114">
        <v>2</v>
      </c>
      <c r="DF3" s="115">
        <f t="shared" si="16"/>
        <v>10</v>
      </c>
      <c r="DG3" s="75">
        <v>0</v>
      </c>
      <c r="DH3" s="75">
        <v>2</v>
      </c>
      <c r="DI3" s="75">
        <v>2</v>
      </c>
      <c r="DJ3" s="75">
        <v>0</v>
      </c>
      <c r="DK3" s="75">
        <v>2</v>
      </c>
      <c r="DL3" s="75">
        <v>2</v>
      </c>
      <c r="DM3" s="115">
        <f t="shared" si="17"/>
        <v>8</v>
      </c>
      <c r="DN3" s="75">
        <v>0</v>
      </c>
      <c r="DO3" s="99">
        <v>2</v>
      </c>
      <c r="DP3" s="75">
        <v>2</v>
      </c>
      <c r="DQ3" s="75">
        <v>2</v>
      </c>
      <c r="DR3" s="75">
        <v>2</v>
      </c>
      <c r="DS3" s="75">
        <v>2</v>
      </c>
      <c r="DT3" s="115">
        <f t="shared" si="18"/>
        <v>10</v>
      </c>
      <c r="DU3" s="126">
        <f t="shared" si="19"/>
        <v>128</v>
      </c>
      <c r="DV3" s="75">
        <f t="shared" si="20"/>
        <v>0</v>
      </c>
      <c r="DW3" s="68" cm="1">
        <f t="array" ref="DW3">RANK(DU3,$DU$2:$DU$32)+SUMPRODUCT(--($DU$2:$DU$32=$DU3),--(DV3&gt;$DV$2:$DV$32))</f>
        <v>2</v>
      </c>
      <c r="DX3" s="132"/>
    </row>
    <row r="4" spans="1:128" s="73" customFormat="1" ht="15.9" customHeight="1">
      <c r="A4" s="96">
        <v>9</v>
      </c>
      <c r="B4" s="74" t="s">
        <v>186</v>
      </c>
      <c r="C4" s="112">
        <f t="shared" si="0"/>
        <v>3</v>
      </c>
      <c r="D4" s="123">
        <f t="shared" si="1"/>
        <v>116</v>
      </c>
      <c r="E4" s="75">
        <v>0</v>
      </c>
      <c r="F4" s="75">
        <v>1</v>
      </c>
      <c r="G4" s="75">
        <v>2</v>
      </c>
      <c r="H4" s="75">
        <v>2</v>
      </c>
      <c r="I4" s="75">
        <v>2</v>
      </c>
      <c r="J4" s="75">
        <v>2</v>
      </c>
      <c r="K4" s="115">
        <f t="shared" si="2"/>
        <v>9</v>
      </c>
      <c r="L4" s="75">
        <v>1</v>
      </c>
      <c r="M4" s="75">
        <v>0</v>
      </c>
      <c r="N4" s="75">
        <v>0</v>
      </c>
      <c r="O4" s="75">
        <v>0</v>
      </c>
      <c r="P4" s="75">
        <v>0</v>
      </c>
      <c r="Q4" s="75">
        <v>2</v>
      </c>
      <c r="R4" s="115">
        <f t="shared" si="3"/>
        <v>3</v>
      </c>
      <c r="S4" s="75">
        <v>2</v>
      </c>
      <c r="T4" s="75">
        <v>2</v>
      </c>
      <c r="U4" s="75">
        <v>2</v>
      </c>
      <c r="V4" s="75">
        <v>2</v>
      </c>
      <c r="W4" s="75">
        <v>2</v>
      </c>
      <c r="X4" s="75">
        <v>0</v>
      </c>
      <c r="Y4" s="115">
        <f t="shared" si="4"/>
        <v>10</v>
      </c>
      <c r="Z4" s="75">
        <v>0</v>
      </c>
      <c r="AA4" s="75">
        <v>0</v>
      </c>
      <c r="AB4" s="75">
        <v>0</v>
      </c>
      <c r="AC4" s="75">
        <v>0</v>
      </c>
      <c r="AD4" s="75">
        <v>0</v>
      </c>
      <c r="AE4" s="94">
        <v>2</v>
      </c>
      <c r="AF4" s="115">
        <f t="shared" si="5"/>
        <v>2</v>
      </c>
      <c r="AG4" s="75">
        <v>0</v>
      </c>
      <c r="AH4" s="75">
        <v>2</v>
      </c>
      <c r="AI4" s="75">
        <v>0</v>
      </c>
      <c r="AJ4" s="75">
        <v>0</v>
      </c>
      <c r="AK4" s="75">
        <v>2</v>
      </c>
      <c r="AL4" s="75">
        <v>2</v>
      </c>
      <c r="AM4" s="115">
        <f t="shared" si="6"/>
        <v>6</v>
      </c>
      <c r="AN4" s="75">
        <v>2</v>
      </c>
      <c r="AO4" s="75">
        <v>0</v>
      </c>
      <c r="AP4" s="75">
        <v>2</v>
      </c>
      <c r="AQ4" s="75">
        <v>2</v>
      </c>
      <c r="AR4" s="75">
        <v>2</v>
      </c>
      <c r="AS4" s="75">
        <v>0</v>
      </c>
      <c r="AT4" s="115">
        <f t="shared" si="7"/>
        <v>8</v>
      </c>
      <c r="AU4" s="75">
        <v>2</v>
      </c>
      <c r="AV4" s="75">
        <v>0</v>
      </c>
      <c r="AW4" s="75">
        <v>0</v>
      </c>
      <c r="AX4" s="75">
        <v>2</v>
      </c>
      <c r="AY4" s="75">
        <v>2</v>
      </c>
      <c r="AZ4" s="75">
        <v>0</v>
      </c>
      <c r="BA4" s="115">
        <f t="shared" si="8"/>
        <v>6</v>
      </c>
      <c r="BB4" s="75">
        <v>2</v>
      </c>
      <c r="BC4" s="75">
        <v>0</v>
      </c>
      <c r="BD4" s="75">
        <v>2</v>
      </c>
      <c r="BE4" s="75">
        <v>2</v>
      </c>
      <c r="BF4" s="75">
        <v>0</v>
      </c>
      <c r="BG4" s="75">
        <v>0</v>
      </c>
      <c r="BH4" s="115">
        <f t="shared" si="9"/>
        <v>6</v>
      </c>
      <c r="BI4" s="75">
        <v>2</v>
      </c>
      <c r="BJ4" s="75">
        <v>0</v>
      </c>
      <c r="BK4" s="75">
        <v>2</v>
      </c>
      <c r="BL4" s="75">
        <v>2</v>
      </c>
      <c r="BM4" s="75">
        <v>0</v>
      </c>
      <c r="BN4" s="75">
        <v>0</v>
      </c>
      <c r="BO4" s="115">
        <f t="shared" si="10"/>
        <v>6</v>
      </c>
      <c r="BP4" s="131" t="s">
        <v>217</v>
      </c>
      <c r="BQ4" s="75">
        <v>2</v>
      </c>
      <c r="BR4" s="75">
        <v>2</v>
      </c>
      <c r="BS4" s="75">
        <v>0</v>
      </c>
      <c r="BT4" s="75">
        <v>2</v>
      </c>
      <c r="BU4" s="75">
        <v>0</v>
      </c>
      <c r="BV4" s="75">
        <v>0</v>
      </c>
      <c r="BW4" s="115">
        <f t="shared" si="11"/>
        <v>6</v>
      </c>
      <c r="BX4" s="75">
        <v>2</v>
      </c>
      <c r="BY4" s="75">
        <v>2</v>
      </c>
      <c r="BZ4" s="75">
        <v>0</v>
      </c>
      <c r="CA4" s="75">
        <v>0</v>
      </c>
      <c r="CB4" s="75">
        <v>2</v>
      </c>
      <c r="CC4" s="75">
        <v>2</v>
      </c>
      <c r="CD4" s="115">
        <f t="shared" si="12"/>
        <v>8</v>
      </c>
      <c r="CE4" s="75">
        <v>0</v>
      </c>
      <c r="CF4" s="75">
        <v>2</v>
      </c>
      <c r="CG4" s="75">
        <v>2</v>
      </c>
      <c r="CH4" s="75">
        <v>0</v>
      </c>
      <c r="CI4" s="75">
        <v>2</v>
      </c>
      <c r="CJ4" s="75">
        <v>2</v>
      </c>
      <c r="CK4" s="115">
        <f t="shared" si="13"/>
        <v>8</v>
      </c>
      <c r="CL4" s="75">
        <v>0</v>
      </c>
      <c r="CM4" s="75">
        <v>0</v>
      </c>
      <c r="CN4" s="75">
        <v>2</v>
      </c>
      <c r="CO4" s="75">
        <v>0</v>
      </c>
      <c r="CP4" s="75">
        <v>2</v>
      </c>
      <c r="CQ4" s="75">
        <v>2</v>
      </c>
      <c r="CR4" s="115">
        <f t="shared" si="14"/>
        <v>6</v>
      </c>
      <c r="CS4" s="114">
        <v>2</v>
      </c>
      <c r="CT4" s="114">
        <v>0</v>
      </c>
      <c r="CU4" s="114">
        <v>2</v>
      </c>
      <c r="CV4" s="114">
        <v>2</v>
      </c>
      <c r="CW4" s="114">
        <v>2</v>
      </c>
      <c r="CX4" s="114">
        <v>2</v>
      </c>
      <c r="CY4" s="115">
        <f t="shared" si="15"/>
        <v>10</v>
      </c>
      <c r="CZ4" s="114">
        <v>2</v>
      </c>
      <c r="DA4" s="114">
        <v>2</v>
      </c>
      <c r="DB4" s="114">
        <v>0</v>
      </c>
      <c r="DC4" s="114">
        <v>0</v>
      </c>
      <c r="DD4" s="114">
        <v>2</v>
      </c>
      <c r="DE4" s="114">
        <v>2</v>
      </c>
      <c r="DF4" s="115">
        <f t="shared" si="16"/>
        <v>8</v>
      </c>
      <c r="DG4" s="75">
        <v>0</v>
      </c>
      <c r="DH4" s="75">
        <v>2</v>
      </c>
      <c r="DI4" s="75">
        <v>2</v>
      </c>
      <c r="DJ4" s="75">
        <v>0</v>
      </c>
      <c r="DK4" s="75">
        <v>2</v>
      </c>
      <c r="DL4" s="75">
        <v>2</v>
      </c>
      <c r="DM4" s="115">
        <f t="shared" si="17"/>
        <v>8</v>
      </c>
      <c r="DN4" s="75">
        <v>0</v>
      </c>
      <c r="DO4" s="75">
        <v>2</v>
      </c>
      <c r="DP4" s="75">
        <v>0</v>
      </c>
      <c r="DQ4" s="75">
        <v>2</v>
      </c>
      <c r="DR4" s="75">
        <v>0</v>
      </c>
      <c r="DS4" s="75">
        <v>2</v>
      </c>
      <c r="DT4" s="115">
        <f t="shared" si="18"/>
        <v>6</v>
      </c>
      <c r="DU4" s="126">
        <f t="shared" si="19"/>
        <v>116</v>
      </c>
      <c r="DV4" s="75">
        <f t="shared" si="20"/>
        <v>99243</v>
      </c>
      <c r="DW4" s="68" cm="1">
        <f t="array" ref="DW4">RANK(DU4,$DU$2:$DU$32)+SUMPRODUCT(--($DU$2:$DU$32=$DU4),--(DV4&gt;$DV$2:$DV$32))</f>
        <v>3</v>
      </c>
      <c r="DX4" s="132"/>
    </row>
    <row r="5" spans="1:128" s="73" customFormat="1" ht="15.9" customHeight="1">
      <c r="A5" s="96">
        <v>22</v>
      </c>
      <c r="B5" s="74" t="s">
        <v>193</v>
      </c>
      <c r="C5" s="112">
        <f t="shared" si="0"/>
        <v>4</v>
      </c>
      <c r="D5" s="123">
        <f t="shared" si="1"/>
        <v>114</v>
      </c>
      <c r="E5" s="75">
        <v>2</v>
      </c>
      <c r="F5" s="75">
        <v>0</v>
      </c>
      <c r="G5" s="75">
        <v>2</v>
      </c>
      <c r="H5" s="75">
        <v>2</v>
      </c>
      <c r="I5" s="75">
        <v>2</v>
      </c>
      <c r="J5" s="75">
        <v>2</v>
      </c>
      <c r="K5" s="115">
        <f t="shared" si="2"/>
        <v>10</v>
      </c>
      <c r="L5" s="75">
        <v>0</v>
      </c>
      <c r="M5" s="75">
        <v>2</v>
      </c>
      <c r="N5" s="75">
        <v>0</v>
      </c>
      <c r="O5" s="75">
        <v>2</v>
      </c>
      <c r="P5" s="75">
        <v>2</v>
      </c>
      <c r="Q5" s="75">
        <v>0</v>
      </c>
      <c r="R5" s="115">
        <f t="shared" si="3"/>
        <v>6</v>
      </c>
      <c r="S5" s="75">
        <v>0</v>
      </c>
      <c r="T5" s="75">
        <v>2</v>
      </c>
      <c r="U5" s="75">
        <v>0</v>
      </c>
      <c r="V5" s="75">
        <v>2</v>
      </c>
      <c r="W5" s="75">
        <v>0</v>
      </c>
      <c r="X5" s="75">
        <v>2</v>
      </c>
      <c r="Y5" s="115">
        <f t="shared" si="4"/>
        <v>6</v>
      </c>
      <c r="Z5" s="75">
        <v>0</v>
      </c>
      <c r="AA5" s="75">
        <v>0</v>
      </c>
      <c r="AB5" s="75">
        <v>0</v>
      </c>
      <c r="AC5" s="75">
        <v>2</v>
      </c>
      <c r="AD5" s="75">
        <v>2</v>
      </c>
      <c r="AE5" s="94">
        <v>0</v>
      </c>
      <c r="AF5" s="115">
        <f t="shared" si="5"/>
        <v>4</v>
      </c>
      <c r="AG5" s="75">
        <v>2</v>
      </c>
      <c r="AH5" s="75">
        <v>0</v>
      </c>
      <c r="AI5" s="75">
        <v>2</v>
      </c>
      <c r="AJ5" s="75">
        <v>0</v>
      </c>
      <c r="AK5" s="75">
        <v>2</v>
      </c>
      <c r="AL5" s="75">
        <v>2</v>
      </c>
      <c r="AM5" s="115">
        <f t="shared" si="6"/>
        <v>8</v>
      </c>
      <c r="AN5" s="75">
        <v>2</v>
      </c>
      <c r="AO5" s="75">
        <v>0</v>
      </c>
      <c r="AP5" s="75">
        <v>2</v>
      </c>
      <c r="AQ5" s="75">
        <v>2</v>
      </c>
      <c r="AR5" s="75">
        <v>0</v>
      </c>
      <c r="AS5" s="75">
        <v>2</v>
      </c>
      <c r="AT5" s="115">
        <f t="shared" si="7"/>
        <v>8</v>
      </c>
      <c r="AU5" s="75">
        <v>2</v>
      </c>
      <c r="AV5" s="75">
        <v>1</v>
      </c>
      <c r="AW5" s="75">
        <v>0</v>
      </c>
      <c r="AX5" s="75">
        <v>2</v>
      </c>
      <c r="AY5" s="75">
        <v>2</v>
      </c>
      <c r="AZ5" s="75">
        <v>2</v>
      </c>
      <c r="BA5" s="115">
        <f t="shared" si="8"/>
        <v>9</v>
      </c>
      <c r="BB5" s="75">
        <v>0</v>
      </c>
      <c r="BC5" s="75">
        <v>0</v>
      </c>
      <c r="BD5" s="75">
        <v>0</v>
      </c>
      <c r="BE5" s="75">
        <v>0</v>
      </c>
      <c r="BF5" s="75">
        <v>0</v>
      </c>
      <c r="BG5" s="75">
        <v>2</v>
      </c>
      <c r="BH5" s="115">
        <f t="shared" si="9"/>
        <v>2</v>
      </c>
      <c r="BI5" s="75">
        <v>1</v>
      </c>
      <c r="BJ5" s="75">
        <v>2</v>
      </c>
      <c r="BK5" s="75">
        <v>0</v>
      </c>
      <c r="BL5" s="75">
        <v>2</v>
      </c>
      <c r="BM5" s="75">
        <v>0</v>
      </c>
      <c r="BN5" s="75">
        <v>0</v>
      </c>
      <c r="BO5" s="115">
        <f t="shared" si="10"/>
        <v>5</v>
      </c>
      <c r="BP5" s="131" t="s">
        <v>219</v>
      </c>
      <c r="BQ5" s="75">
        <v>0</v>
      </c>
      <c r="BR5" s="75">
        <v>2</v>
      </c>
      <c r="BS5" s="75">
        <v>0</v>
      </c>
      <c r="BT5" s="75">
        <v>2</v>
      </c>
      <c r="BU5" s="75">
        <v>2</v>
      </c>
      <c r="BV5" s="75">
        <v>0</v>
      </c>
      <c r="BW5" s="115">
        <f t="shared" si="11"/>
        <v>6</v>
      </c>
      <c r="BX5" s="75">
        <v>2</v>
      </c>
      <c r="BY5" s="75">
        <v>2</v>
      </c>
      <c r="BZ5" s="75">
        <v>0</v>
      </c>
      <c r="CA5" s="75">
        <v>0</v>
      </c>
      <c r="CB5" s="75">
        <v>2</v>
      </c>
      <c r="CC5" s="75">
        <v>2</v>
      </c>
      <c r="CD5" s="115">
        <f t="shared" si="12"/>
        <v>8</v>
      </c>
      <c r="CE5" s="75">
        <v>0</v>
      </c>
      <c r="CF5" s="75">
        <v>2</v>
      </c>
      <c r="CG5" s="75">
        <v>2</v>
      </c>
      <c r="CH5" s="75">
        <v>0</v>
      </c>
      <c r="CI5" s="75">
        <v>2</v>
      </c>
      <c r="CJ5" s="75">
        <v>0</v>
      </c>
      <c r="CK5" s="115">
        <f t="shared" si="13"/>
        <v>6</v>
      </c>
      <c r="CL5" s="75">
        <v>2</v>
      </c>
      <c r="CM5" s="75">
        <v>0</v>
      </c>
      <c r="CN5" s="75">
        <v>2</v>
      </c>
      <c r="CO5" s="75">
        <v>2</v>
      </c>
      <c r="CP5" s="75">
        <v>0</v>
      </c>
      <c r="CQ5" s="75">
        <v>2</v>
      </c>
      <c r="CR5" s="115">
        <f t="shared" si="14"/>
        <v>8</v>
      </c>
      <c r="CS5" s="114">
        <v>2</v>
      </c>
      <c r="CT5" s="114">
        <v>2</v>
      </c>
      <c r="CU5" s="114">
        <v>2</v>
      </c>
      <c r="CV5" s="114">
        <v>2</v>
      </c>
      <c r="CW5" s="114">
        <v>2</v>
      </c>
      <c r="CX5" s="114">
        <v>2</v>
      </c>
      <c r="CY5" s="115">
        <f t="shared" si="15"/>
        <v>12</v>
      </c>
      <c r="CZ5" s="114">
        <v>0</v>
      </c>
      <c r="DA5" s="114">
        <v>0</v>
      </c>
      <c r="DB5" s="114">
        <v>0</v>
      </c>
      <c r="DC5" s="114">
        <v>0</v>
      </c>
      <c r="DD5" s="114">
        <v>0</v>
      </c>
      <c r="DE5" s="114">
        <v>2</v>
      </c>
      <c r="DF5" s="115">
        <f t="shared" si="16"/>
        <v>2</v>
      </c>
      <c r="DG5" s="75">
        <v>0</v>
      </c>
      <c r="DH5" s="75">
        <v>0</v>
      </c>
      <c r="DI5" s="75">
        <v>2</v>
      </c>
      <c r="DJ5" s="75">
        <v>2</v>
      </c>
      <c r="DK5" s="75">
        <v>0</v>
      </c>
      <c r="DL5" s="75">
        <v>2</v>
      </c>
      <c r="DM5" s="115">
        <f t="shared" si="17"/>
        <v>6</v>
      </c>
      <c r="DN5" s="75">
        <v>0</v>
      </c>
      <c r="DO5" s="75">
        <v>2</v>
      </c>
      <c r="DP5" s="75">
        <v>2</v>
      </c>
      <c r="DQ5" s="75">
        <v>2</v>
      </c>
      <c r="DR5" s="75">
        <v>0</v>
      </c>
      <c r="DS5" s="75">
        <v>2</v>
      </c>
      <c r="DT5" s="115">
        <f t="shared" si="18"/>
        <v>8</v>
      </c>
      <c r="DU5" s="126">
        <f t="shared" si="19"/>
        <v>114</v>
      </c>
      <c r="DV5" s="75">
        <f t="shared" si="20"/>
        <v>94743</v>
      </c>
      <c r="DW5" s="68" cm="1">
        <f t="array" ref="DW5">RANK(DU5,$DU$2:$DU$32)+SUMPRODUCT(--($DU$2:$DU$32=$DU5),--(DV5&gt;$DV$2:$DV$32))</f>
        <v>4</v>
      </c>
      <c r="DX5" s="132"/>
    </row>
    <row r="6" spans="1:128" s="73" customFormat="1" ht="15.9" customHeight="1">
      <c r="A6" s="96">
        <v>8</v>
      </c>
      <c r="B6" s="74" t="s">
        <v>183</v>
      </c>
      <c r="C6" s="112">
        <f t="shared" si="0"/>
        <v>5</v>
      </c>
      <c r="D6" s="123">
        <f t="shared" si="1"/>
        <v>100</v>
      </c>
      <c r="E6" s="75">
        <v>2</v>
      </c>
      <c r="F6" s="75">
        <v>0</v>
      </c>
      <c r="G6" s="75">
        <v>2</v>
      </c>
      <c r="H6" s="75">
        <v>0</v>
      </c>
      <c r="I6" s="75">
        <v>2</v>
      </c>
      <c r="J6" s="75">
        <v>2</v>
      </c>
      <c r="K6" s="115">
        <f t="shared" si="2"/>
        <v>8</v>
      </c>
      <c r="L6" s="75">
        <v>0</v>
      </c>
      <c r="M6" s="75">
        <v>0</v>
      </c>
      <c r="N6" s="75">
        <v>0</v>
      </c>
      <c r="O6" s="75">
        <v>2</v>
      </c>
      <c r="P6" s="75">
        <v>0</v>
      </c>
      <c r="Q6" s="75">
        <v>0</v>
      </c>
      <c r="R6" s="115">
        <f t="shared" si="3"/>
        <v>2</v>
      </c>
      <c r="S6" s="75">
        <v>2</v>
      </c>
      <c r="T6" s="75">
        <v>0</v>
      </c>
      <c r="U6" s="75">
        <v>0</v>
      </c>
      <c r="V6" s="75">
        <v>2</v>
      </c>
      <c r="W6" s="75">
        <v>0</v>
      </c>
      <c r="X6" s="75">
        <v>2</v>
      </c>
      <c r="Y6" s="115">
        <f t="shared" si="4"/>
        <v>6</v>
      </c>
      <c r="Z6" s="75">
        <v>2</v>
      </c>
      <c r="AA6" s="75">
        <v>2</v>
      </c>
      <c r="AB6" s="75">
        <v>2</v>
      </c>
      <c r="AC6" s="75">
        <v>2</v>
      </c>
      <c r="AD6" s="75">
        <v>0</v>
      </c>
      <c r="AE6" s="94">
        <v>0</v>
      </c>
      <c r="AF6" s="115">
        <f t="shared" si="5"/>
        <v>8</v>
      </c>
      <c r="AG6" s="75">
        <v>2</v>
      </c>
      <c r="AH6" s="75">
        <v>0</v>
      </c>
      <c r="AI6" s="75">
        <v>0</v>
      </c>
      <c r="AJ6" s="75">
        <v>0</v>
      </c>
      <c r="AK6" s="75">
        <v>0</v>
      </c>
      <c r="AL6" s="75">
        <v>2</v>
      </c>
      <c r="AM6" s="115">
        <f t="shared" si="6"/>
        <v>4</v>
      </c>
      <c r="AN6" s="75">
        <v>0</v>
      </c>
      <c r="AO6" s="75">
        <v>0</v>
      </c>
      <c r="AP6" s="75">
        <v>2</v>
      </c>
      <c r="AQ6" s="75">
        <v>2</v>
      </c>
      <c r="AR6" s="75">
        <v>2</v>
      </c>
      <c r="AS6" s="75">
        <v>2</v>
      </c>
      <c r="AT6" s="115">
        <f t="shared" si="7"/>
        <v>8</v>
      </c>
      <c r="AU6" s="75">
        <v>0</v>
      </c>
      <c r="AV6" s="75">
        <v>1</v>
      </c>
      <c r="AW6" s="75">
        <v>2</v>
      </c>
      <c r="AX6" s="75">
        <v>0</v>
      </c>
      <c r="AY6" s="75">
        <v>2</v>
      </c>
      <c r="AZ6" s="75">
        <v>0</v>
      </c>
      <c r="BA6" s="115">
        <f t="shared" si="8"/>
        <v>5</v>
      </c>
      <c r="BB6" s="75">
        <v>2</v>
      </c>
      <c r="BC6" s="75">
        <v>2</v>
      </c>
      <c r="BD6" s="75">
        <v>0</v>
      </c>
      <c r="BE6" s="75">
        <v>0</v>
      </c>
      <c r="BF6" s="75">
        <v>2</v>
      </c>
      <c r="BG6" s="75">
        <v>2</v>
      </c>
      <c r="BH6" s="115">
        <f t="shared" si="9"/>
        <v>8</v>
      </c>
      <c r="BI6" s="75">
        <v>2</v>
      </c>
      <c r="BJ6" s="75">
        <v>2</v>
      </c>
      <c r="BK6" s="75">
        <v>2</v>
      </c>
      <c r="BL6" s="75">
        <v>0</v>
      </c>
      <c r="BM6" s="75">
        <v>2</v>
      </c>
      <c r="BN6" s="75">
        <v>0</v>
      </c>
      <c r="BO6" s="115">
        <f t="shared" si="10"/>
        <v>8</v>
      </c>
      <c r="BP6" s="131" t="s">
        <v>216</v>
      </c>
      <c r="BQ6" s="75">
        <v>0</v>
      </c>
      <c r="BR6" s="75">
        <v>0</v>
      </c>
      <c r="BS6" s="75">
        <v>0</v>
      </c>
      <c r="BT6" s="75">
        <v>2</v>
      </c>
      <c r="BU6" s="75">
        <v>0</v>
      </c>
      <c r="BV6" s="75">
        <v>0</v>
      </c>
      <c r="BW6" s="115">
        <f t="shared" si="11"/>
        <v>2</v>
      </c>
      <c r="BX6" s="75">
        <v>1</v>
      </c>
      <c r="BY6" s="75">
        <v>2</v>
      </c>
      <c r="BZ6" s="75">
        <v>2</v>
      </c>
      <c r="CA6" s="75">
        <v>0</v>
      </c>
      <c r="CB6" s="75">
        <v>0</v>
      </c>
      <c r="CC6" s="75">
        <v>2</v>
      </c>
      <c r="CD6" s="115">
        <f t="shared" si="12"/>
        <v>7</v>
      </c>
      <c r="CE6" s="75">
        <v>2</v>
      </c>
      <c r="CF6" s="75">
        <v>0</v>
      </c>
      <c r="CG6" s="75">
        <v>0</v>
      </c>
      <c r="CH6" s="75">
        <v>0</v>
      </c>
      <c r="CI6" s="75">
        <v>2</v>
      </c>
      <c r="CJ6" s="75">
        <v>2</v>
      </c>
      <c r="CK6" s="115">
        <f t="shared" si="13"/>
        <v>6</v>
      </c>
      <c r="CL6" s="75">
        <v>2</v>
      </c>
      <c r="CM6" s="75">
        <v>0</v>
      </c>
      <c r="CN6" s="75">
        <v>2</v>
      </c>
      <c r="CO6" s="75">
        <v>0</v>
      </c>
      <c r="CP6" s="75">
        <v>2</v>
      </c>
      <c r="CQ6" s="75">
        <v>0</v>
      </c>
      <c r="CR6" s="115">
        <f t="shared" si="14"/>
        <v>6</v>
      </c>
      <c r="CS6" s="114">
        <v>0</v>
      </c>
      <c r="CT6" s="114">
        <v>0</v>
      </c>
      <c r="CU6" s="114">
        <v>2</v>
      </c>
      <c r="CV6" s="114">
        <v>0</v>
      </c>
      <c r="CW6" s="114">
        <v>2</v>
      </c>
      <c r="CX6" s="114">
        <v>2</v>
      </c>
      <c r="CY6" s="115">
        <f t="shared" si="15"/>
        <v>6</v>
      </c>
      <c r="CZ6" s="114">
        <v>2</v>
      </c>
      <c r="DA6" s="114">
        <v>0</v>
      </c>
      <c r="DB6" s="114">
        <v>0</v>
      </c>
      <c r="DC6" s="114">
        <v>2</v>
      </c>
      <c r="DD6" s="114">
        <v>0</v>
      </c>
      <c r="DE6" s="114">
        <v>0</v>
      </c>
      <c r="DF6" s="115">
        <f t="shared" si="16"/>
        <v>4</v>
      </c>
      <c r="DG6" s="75">
        <v>0</v>
      </c>
      <c r="DH6" s="75">
        <v>0</v>
      </c>
      <c r="DI6" s="75">
        <v>2</v>
      </c>
      <c r="DJ6" s="75">
        <v>2</v>
      </c>
      <c r="DK6" s="75">
        <v>0</v>
      </c>
      <c r="DL6" s="75">
        <v>0</v>
      </c>
      <c r="DM6" s="115">
        <f t="shared" si="17"/>
        <v>4</v>
      </c>
      <c r="DN6" s="75">
        <v>2</v>
      </c>
      <c r="DO6" s="75">
        <v>2</v>
      </c>
      <c r="DP6" s="75">
        <v>0</v>
      </c>
      <c r="DQ6" s="75">
        <v>0</v>
      </c>
      <c r="DR6" s="75">
        <v>2</v>
      </c>
      <c r="DS6" s="75">
        <v>2</v>
      </c>
      <c r="DT6" s="115">
        <f t="shared" si="18"/>
        <v>8</v>
      </c>
      <c r="DU6" s="126">
        <f t="shared" si="19"/>
        <v>100</v>
      </c>
      <c r="DV6" s="75">
        <f t="shared" si="20"/>
        <v>83743</v>
      </c>
      <c r="DW6" s="68" cm="1">
        <f t="array" ref="DW6">RANK(DU6,$DU$2:$DU$32)+SUMPRODUCT(--($DU$2:$DU$32=$DU6),--(DV6&gt;$DV$2:$DV$32))</f>
        <v>5</v>
      </c>
      <c r="DX6" s="132"/>
    </row>
    <row r="7" spans="1:128" s="73" customFormat="1" ht="15.9" customHeight="1">
      <c r="A7" s="96">
        <v>6</v>
      </c>
      <c r="B7" s="74" t="s">
        <v>173</v>
      </c>
      <c r="C7" s="112">
        <f t="shared" si="0"/>
        <v>6</v>
      </c>
      <c r="D7" s="123">
        <f t="shared" si="1"/>
        <v>90</v>
      </c>
      <c r="E7" s="75">
        <v>2</v>
      </c>
      <c r="F7" s="75">
        <v>0</v>
      </c>
      <c r="G7" s="75">
        <v>2</v>
      </c>
      <c r="H7" s="75">
        <v>2</v>
      </c>
      <c r="I7" s="75">
        <v>2</v>
      </c>
      <c r="J7" s="75">
        <v>2</v>
      </c>
      <c r="K7" s="115">
        <f t="shared" si="2"/>
        <v>10</v>
      </c>
      <c r="L7" s="75">
        <v>1</v>
      </c>
      <c r="M7" s="75">
        <v>2</v>
      </c>
      <c r="N7" s="75">
        <v>2</v>
      </c>
      <c r="O7" s="75">
        <v>0</v>
      </c>
      <c r="P7" s="75">
        <v>0</v>
      </c>
      <c r="Q7" s="75">
        <v>0</v>
      </c>
      <c r="R7" s="115">
        <f t="shared" si="3"/>
        <v>5</v>
      </c>
      <c r="S7" s="75">
        <v>2</v>
      </c>
      <c r="T7" s="75">
        <v>0</v>
      </c>
      <c r="U7" s="75">
        <v>0</v>
      </c>
      <c r="V7" s="75">
        <v>1</v>
      </c>
      <c r="W7" s="75">
        <v>0</v>
      </c>
      <c r="X7" s="75">
        <v>0</v>
      </c>
      <c r="Y7" s="115">
        <f t="shared" si="4"/>
        <v>3</v>
      </c>
      <c r="Z7" s="75">
        <v>0</v>
      </c>
      <c r="AA7" s="75">
        <v>2</v>
      </c>
      <c r="AB7" s="75">
        <v>0</v>
      </c>
      <c r="AC7" s="75">
        <v>0</v>
      </c>
      <c r="AD7" s="75">
        <v>0</v>
      </c>
      <c r="AE7" s="94">
        <v>0</v>
      </c>
      <c r="AF7" s="115">
        <f t="shared" si="5"/>
        <v>2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2</v>
      </c>
      <c r="AM7" s="115">
        <f t="shared" si="6"/>
        <v>2</v>
      </c>
      <c r="AN7" s="75">
        <v>0</v>
      </c>
      <c r="AO7" s="75">
        <v>0</v>
      </c>
      <c r="AP7" s="75">
        <v>0</v>
      </c>
      <c r="AQ7" s="75">
        <v>0</v>
      </c>
      <c r="AR7" s="75">
        <v>0</v>
      </c>
      <c r="AS7" s="75">
        <v>2</v>
      </c>
      <c r="AT7" s="115">
        <f t="shared" si="7"/>
        <v>2</v>
      </c>
      <c r="AU7" s="75">
        <v>2</v>
      </c>
      <c r="AV7" s="75">
        <v>0</v>
      </c>
      <c r="AW7" s="75">
        <v>0</v>
      </c>
      <c r="AX7" s="75">
        <v>2</v>
      </c>
      <c r="AY7" s="75">
        <v>2</v>
      </c>
      <c r="AZ7" s="75">
        <v>2</v>
      </c>
      <c r="BA7" s="115">
        <f t="shared" si="8"/>
        <v>8</v>
      </c>
      <c r="BB7" s="75">
        <v>2</v>
      </c>
      <c r="BC7" s="75">
        <v>0</v>
      </c>
      <c r="BD7" s="75">
        <v>0</v>
      </c>
      <c r="BE7" s="75">
        <v>0</v>
      </c>
      <c r="BF7" s="75">
        <v>2</v>
      </c>
      <c r="BG7" s="75">
        <v>2</v>
      </c>
      <c r="BH7" s="115">
        <f t="shared" si="9"/>
        <v>6</v>
      </c>
      <c r="BI7" s="75">
        <v>0</v>
      </c>
      <c r="BJ7" s="75">
        <v>2</v>
      </c>
      <c r="BK7" s="75">
        <v>2</v>
      </c>
      <c r="BL7" s="75">
        <v>0</v>
      </c>
      <c r="BM7" s="75">
        <v>0</v>
      </c>
      <c r="BN7" s="75">
        <v>0</v>
      </c>
      <c r="BO7" s="115">
        <f t="shared" si="10"/>
        <v>4</v>
      </c>
      <c r="BP7" s="131"/>
      <c r="BQ7" s="75">
        <v>2</v>
      </c>
      <c r="BR7" s="75">
        <v>2</v>
      </c>
      <c r="BS7" s="75">
        <v>0</v>
      </c>
      <c r="BT7" s="75">
        <v>2</v>
      </c>
      <c r="BU7" s="75">
        <v>2</v>
      </c>
      <c r="BV7" s="75">
        <v>0</v>
      </c>
      <c r="BW7" s="115">
        <f t="shared" si="11"/>
        <v>8</v>
      </c>
      <c r="BX7" s="75">
        <v>2</v>
      </c>
      <c r="BY7" s="75">
        <v>0</v>
      </c>
      <c r="BZ7" s="75">
        <v>2</v>
      </c>
      <c r="CA7" s="75">
        <v>0</v>
      </c>
      <c r="CB7" s="75">
        <v>2</v>
      </c>
      <c r="CC7" s="75">
        <v>0</v>
      </c>
      <c r="CD7" s="115">
        <f t="shared" si="12"/>
        <v>6</v>
      </c>
      <c r="CE7" s="75">
        <v>0</v>
      </c>
      <c r="CF7" s="75">
        <v>0</v>
      </c>
      <c r="CG7" s="75">
        <v>2</v>
      </c>
      <c r="CH7" s="75">
        <v>2</v>
      </c>
      <c r="CI7" s="75">
        <v>0</v>
      </c>
      <c r="CJ7" s="75">
        <v>2</v>
      </c>
      <c r="CK7" s="115">
        <f t="shared" si="13"/>
        <v>6</v>
      </c>
      <c r="CL7" s="75">
        <v>2</v>
      </c>
      <c r="CM7" s="75">
        <v>2</v>
      </c>
      <c r="CN7" s="75">
        <v>0</v>
      </c>
      <c r="CO7" s="75">
        <v>0</v>
      </c>
      <c r="CP7" s="75">
        <v>2</v>
      </c>
      <c r="CQ7" s="75">
        <v>2</v>
      </c>
      <c r="CR7" s="115">
        <f t="shared" si="14"/>
        <v>8</v>
      </c>
      <c r="CS7" s="114">
        <v>0</v>
      </c>
      <c r="CT7" s="114">
        <v>2</v>
      </c>
      <c r="CU7" s="114">
        <v>0</v>
      </c>
      <c r="CV7" s="114">
        <v>0</v>
      </c>
      <c r="CW7" s="114">
        <v>0</v>
      </c>
      <c r="CX7" s="114">
        <v>2</v>
      </c>
      <c r="CY7" s="115">
        <f t="shared" si="15"/>
        <v>4</v>
      </c>
      <c r="CZ7" s="114">
        <v>0</v>
      </c>
      <c r="DA7" s="114">
        <v>0</v>
      </c>
      <c r="DB7" s="114">
        <v>0</v>
      </c>
      <c r="DC7" s="114">
        <v>0</v>
      </c>
      <c r="DD7" s="114">
        <v>0</v>
      </c>
      <c r="DE7" s="114">
        <v>0</v>
      </c>
      <c r="DF7" s="115">
        <f t="shared" si="16"/>
        <v>0</v>
      </c>
      <c r="DG7" s="75">
        <v>0</v>
      </c>
      <c r="DH7" s="75">
        <v>2</v>
      </c>
      <c r="DI7" s="75">
        <v>2</v>
      </c>
      <c r="DJ7" s="75">
        <v>2</v>
      </c>
      <c r="DK7" s="75">
        <v>2</v>
      </c>
      <c r="DL7" s="75">
        <v>2</v>
      </c>
      <c r="DM7" s="115">
        <f t="shared" si="17"/>
        <v>10</v>
      </c>
      <c r="DN7" s="75">
        <v>0</v>
      </c>
      <c r="DO7" s="75">
        <v>0</v>
      </c>
      <c r="DP7" s="75">
        <v>0</v>
      </c>
      <c r="DQ7" s="75">
        <v>2</v>
      </c>
      <c r="DR7" s="75">
        <v>2</v>
      </c>
      <c r="DS7" s="75">
        <v>2</v>
      </c>
      <c r="DT7" s="115">
        <f t="shared" si="18"/>
        <v>6</v>
      </c>
      <c r="DU7" s="126">
        <f t="shared" si="19"/>
        <v>90</v>
      </c>
      <c r="DV7" s="75">
        <f t="shared" si="20"/>
        <v>0</v>
      </c>
      <c r="DW7" s="68" cm="1">
        <f t="array" ref="DW7">RANK(DU7,$DU$2:$DU$32)+SUMPRODUCT(--($DU$2:$DU$32=$DU7),--(DV7&gt;$DV$2:$DV$32))</f>
        <v>6</v>
      </c>
      <c r="DX7" s="132"/>
    </row>
    <row r="8" spans="1:128" s="73" customFormat="1" ht="15.9" customHeight="1">
      <c r="A8" s="96">
        <v>20</v>
      </c>
      <c r="B8" s="74" t="s">
        <v>196</v>
      </c>
      <c r="C8" s="112">
        <f t="shared" si="0"/>
        <v>7</v>
      </c>
      <c r="D8" s="123">
        <f t="shared" si="1"/>
        <v>86</v>
      </c>
      <c r="E8" s="75">
        <v>0</v>
      </c>
      <c r="F8" s="75">
        <v>0</v>
      </c>
      <c r="G8" s="75">
        <v>2</v>
      </c>
      <c r="H8" s="75">
        <v>2</v>
      </c>
      <c r="I8" s="75">
        <v>0</v>
      </c>
      <c r="J8" s="75">
        <v>2</v>
      </c>
      <c r="K8" s="115">
        <f t="shared" si="2"/>
        <v>6</v>
      </c>
      <c r="L8" s="75">
        <v>2</v>
      </c>
      <c r="M8" s="75">
        <v>0</v>
      </c>
      <c r="N8" s="75">
        <v>2</v>
      </c>
      <c r="O8" s="75">
        <v>0</v>
      </c>
      <c r="P8" s="75">
        <v>2</v>
      </c>
      <c r="Q8" s="75">
        <v>0</v>
      </c>
      <c r="R8" s="115">
        <f t="shared" si="3"/>
        <v>6</v>
      </c>
      <c r="S8" s="75">
        <v>0</v>
      </c>
      <c r="T8" s="75">
        <v>2</v>
      </c>
      <c r="U8" s="75">
        <v>0</v>
      </c>
      <c r="V8" s="75">
        <v>1</v>
      </c>
      <c r="W8" s="75">
        <v>0</v>
      </c>
      <c r="X8" s="75">
        <v>0</v>
      </c>
      <c r="Y8" s="115">
        <f t="shared" si="4"/>
        <v>3</v>
      </c>
      <c r="Z8" s="75">
        <v>0</v>
      </c>
      <c r="AA8" s="75">
        <v>0</v>
      </c>
      <c r="AB8" s="75">
        <v>2</v>
      </c>
      <c r="AC8" s="75">
        <v>2</v>
      </c>
      <c r="AD8" s="75">
        <v>0</v>
      </c>
      <c r="AE8" s="94">
        <v>2</v>
      </c>
      <c r="AF8" s="115">
        <f t="shared" si="5"/>
        <v>6</v>
      </c>
      <c r="AG8" s="75">
        <v>0</v>
      </c>
      <c r="AH8" s="75">
        <v>2</v>
      </c>
      <c r="AI8" s="75">
        <v>2</v>
      </c>
      <c r="AJ8" s="75">
        <v>0</v>
      </c>
      <c r="AK8" s="75">
        <v>2</v>
      </c>
      <c r="AL8" s="75">
        <v>2</v>
      </c>
      <c r="AM8" s="115">
        <f t="shared" si="6"/>
        <v>8</v>
      </c>
      <c r="AN8" s="75">
        <v>0</v>
      </c>
      <c r="AO8" s="75">
        <v>2</v>
      </c>
      <c r="AP8" s="75">
        <v>0</v>
      </c>
      <c r="AQ8" s="75">
        <v>2</v>
      </c>
      <c r="AR8" s="75">
        <v>2</v>
      </c>
      <c r="AS8" s="98" t="s">
        <v>8</v>
      </c>
      <c r="AT8" s="115">
        <f t="shared" si="7"/>
        <v>6</v>
      </c>
      <c r="AU8" s="75">
        <v>2</v>
      </c>
      <c r="AV8" s="75">
        <v>0</v>
      </c>
      <c r="AW8" s="75">
        <v>2</v>
      </c>
      <c r="AX8" s="75">
        <v>0</v>
      </c>
      <c r="AY8" s="75">
        <v>2</v>
      </c>
      <c r="AZ8" s="75">
        <v>0</v>
      </c>
      <c r="BA8" s="115">
        <f t="shared" si="8"/>
        <v>6</v>
      </c>
      <c r="BB8" s="75">
        <v>0</v>
      </c>
      <c r="BC8" s="75">
        <v>0</v>
      </c>
      <c r="BD8" s="75">
        <v>2</v>
      </c>
      <c r="BE8" s="75">
        <v>2</v>
      </c>
      <c r="BF8" s="75">
        <v>0</v>
      </c>
      <c r="BG8" s="75">
        <v>0</v>
      </c>
      <c r="BH8" s="115">
        <f t="shared" si="9"/>
        <v>4</v>
      </c>
      <c r="BI8" s="75">
        <v>0</v>
      </c>
      <c r="BJ8" s="75">
        <v>0</v>
      </c>
      <c r="BK8" s="75">
        <v>2</v>
      </c>
      <c r="BL8" s="75">
        <v>0</v>
      </c>
      <c r="BM8" s="75">
        <v>0</v>
      </c>
      <c r="BN8" s="75">
        <v>2</v>
      </c>
      <c r="BO8" s="115">
        <f t="shared" si="10"/>
        <v>4</v>
      </c>
      <c r="BP8" s="131"/>
      <c r="BQ8" s="75">
        <v>0</v>
      </c>
      <c r="BR8" s="75">
        <v>0</v>
      </c>
      <c r="BS8" s="75">
        <v>0</v>
      </c>
      <c r="BT8" s="75">
        <v>2</v>
      </c>
      <c r="BU8" s="75">
        <v>0</v>
      </c>
      <c r="BV8" s="75">
        <v>0</v>
      </c>
      <c r="BW8" s="115">
        <f t="shared" si="11"/>
        <v>2</v>
      </c>
      <c r="BX8" s="75">
        <v>2</v>
      </c>
      <c r="BY8" s="75">
        <v>2</v>
      </c>
      <c r="BZ8" s="75">
        <v>2</v>
      </c>
      <c r="CA8" s="75">
        <v>0</v>
      </c>
      <c r="CB8" s="75">
        <v>2</v>
      </c>
      <c r="CC8" s="75">
        <v>0</v>
      </c>
      <c r="CD8" s="115">
        <f t="shared" si="12"/>
        <v>8</v>
      </c>
      <c r="CE8" s="75">
        <v>0</v>
      </c>
      <c r="CF8" s="75">
        <v>0</v>
      </c>
      <c r="CG8" s="75">
        <v>0</v>
      </c>
      <c r="CH8" s="75">
        <v>0</v>
      </c>
      <c r="CI8" s="75">
        <v>0</v>
      </c>
      <c r="CJ8" s="75">
        <v>0</v>
      </c>
      <c r="CK8" s="115">
        <f t="shared" si="13"/>
        <v>0</v>
      </c>
      <c r="CL8" s="75">
        <v>2</v>
      </c>
      <c r="CM8" s="75">
        <v>2</v>
      </c>
      <c r="CN8" s="75">
        <v>1</v>
      </c>
      <c r="CO8" s="75">
        <v>0</v>
      </c>
      <c r="CP8" s="75">
        <v>2</v>
      </c>
      <c r="CQ8" s="75">
        <v>0</v>
      </c>
      <c r="CR8" s="115">
        <f t="shared" si="14"/>
        <v>7</v>
      </c>
      <c r="CS8" s="114">
        <v>2</v>
      </c>
      <c r="CT8" s="114">
        <v>0</v>
      </c>
      <c r="CU8" s="114">
        <v>0</v>
      </c>
      <c r="CV8" s="114">
        <v>2</v>
      </c>
      <c r="CW8" s="114">
        <v>2</v>
      </c>
      <c r="CX8" s="114">
        <v>2</v>
      </c>
      <c r="CY8" s="115">
        <f t="shared" si="15"/>
        <v>8</v>
      </c>
      <c r="CZ8" s="114">
        <v>0</v>
      </c>
      <c r="DA8" s="114">
        <v>2</v>
      </c>
      <c r="DB8" s="114">
        <v>0</v>
      </c>
      <c r="DC8" s="114">
        <v>0</v>
      </c>
      <c r="DD8" s="114">
        <v>2</v>
      </c>
      <c r="DE8" s="114">
        <v>0</v>
      </c>
      <c r="DF8" s="115">
        <f t="shared" si="16"/>
        <v>4</v>
      </c>
      <c r="DG8" s="75">
        <v>0</v>
      </c>
      <c r="DH8" s="75">
        <v>0</v>
      </c>
      <c r="DI8" s="75">
        <v>2</v>
      </c>
      <c r="DJ8" s="75">
        <v>2</v>
      </c>
      <c r="DK8" s="75">
        <v>0</v>
      </c>
      <c r="DL8" s="75">
        <v>0</v>
      </c>
      <c r="DM8" s="115">
        <f t="shared" si="17"/>
        <v>4</v>
      </c>
      <c r="DN8" s="75">
        <v>0</v>
      </c>
      <c r="DO8" s="75">
        <v>0</v>
      </c>
      <c r="DP8" s="75">
        <v>0</v>
      </c>
      <c r="DQ8" s="75">
        <v>0</v>
      </c>
      <c r="DR8" s="75">
        <v>2</v>
      </c>
      <c r="DS8" s="75">
        <v>2</v>
      </c>
      <c r="DT8" s="115">
        <f t="shared" si="18"/>
        <v>4</v>
      </c>
      <c r="DU8" s="126">
        <f t="shared" si="19"/>
        <v>86</v>
      </c>
      <c r="DV8" s="75">
        <f t="shared" si="20"/>
        <v>0</v>
      </c>
      <c r="DW8" s="68" cm="1">
        <f t="array" ref="DW8">RANK(DU8,$DU$2:$DU$32)+SUMPRODUCT(--($DU$2:$DU$32=$DU8),--(DV8&gt;$DV$2:$DV$32))</f>
        <v>7</v>
      </c>
      <c r="DX8" s="132"/>
    </row>
    <row r="9" spans="1:128" s="73" customFormat="1" ht="15.9" customHeight="1">
      <c r="A9" s="96">
        <v>13</v>
      </c>
      <c r="B9" s="74" t="s">
        <v>174</v>
      </c>
      <c r="C9" s="112">
        <f t="shared" si="0"/>
        <v>8</v>
      </c>
      <c r="D9" s="123">
        <f t="shared" si="1"/>
        <v>83</v>
      </c>
      <c r="E9" s="75">
        <v>2</v>
      </c>
      <c r="F9" s="75">
        <v>0</v>
      </c>
      <c r="G9" s="75">
        <v>2</v>
      </c>
      <c r="H9" s="75">
        <v>2</v>
      </c>
      <c r="I9" s="75">
        <v>2</v>
      </c>
      <c r="J9" s="75">
        <v>2</v>
      </c>
      <c r="K9" s="115">
        <f t="shared" si="2"/>
        <v>10</v>
      </c>
      <c r="L9" s="75">
        <v>0</v>
      </c>
      <c r="M9" s="75">
        <v>0</v>
      </c>
      <c r="N9" s="75">
        <v>2</v>
      </c>
      <c r="O9" s="75">
        <v>0</v>
      </c>
      <c r="P9" s="75">
        <v>2</v>
      </c>
      <c r="Q9" s="75">
        <v>0</v>
      </c>
      <c r="R9" s="115">
        <f t="shared" si="3"/>
        <v>4</v>
      </c>
      <c r="S9" s="75">
        <v>2</v>
      </c>
      <c r="T9" s="75">
        <v>0</v>
      </c>
      <c r="U9" s="75">
        <v>0</v>
      </c>
      <c r="V9" s="75">
        <v>0</v>
      </c>
      <c r="W9" s="75">
        <v>2</v>
      </c>
      <c r="X9" s="75">
        <v>0</v>
      </c>
      <c r="Y9" s="115">
        <f t="shared" si="4"/>
        <v>4</v>
      </c>
      <c r="Z9" s="75">
        <v>0</v>
      </c>
      <c r="AA9" s="75">
        <v>2</v>
      </c>
      <c r="AB9" s="75">
        <v>2</v>
      </c>
      <c r="AC9" s="75">
        <v>2</v>
      </c>
      <c r="AD9" s="75">
        <v>0</v>
      </c>
      <c r="AE9" s="94">
        <v>2</v>
      </c>
      <c r="AF9" s="115">
        <f t="shared" si="5"/>
        <v>8</v>
      </c>
      <c r="AG9" s="75">
        <v>2</v>
      </c>
      <c r="AH9" s="75">
        <v>2</v>
      </c>
      <c r="AI9" s="75">
        <v>2</v>
      </c>
      <c r="AJ9" s="75">
        <v>0</v>
      </c>
      <c r="AK9" s="75">
        <v>0</v>
      </c>
      <c r="AL9" s="75">
        <v>2</v>
      </c>
      <c r="AM9" s="115">
        <f t="shared" si="6"/>
        <v>8</v>
      </c>
      <c r="AN9" s="75">
        <v>0</v>
      </c>
      <c r="AO9" s="75">
        <v>0</v>
      </c>
      <c r="AP9" s="75">
        <v>0</v>
      </c>
      <c r="AQ9" s="75">
        <v>0</v>
      </c>
      <c r="AR9" s="75">
        <v>2</v>
      </c>
      <c r="AS9" s="75">
        <v>2</v>
      </c>
      <c r="AT9" s="115">
        <f t="shared" si="7"/>
        <v>4</v>
      </c>
      <c r="AU9" s="75">
        <v>2</v>
      </c>
      <c r="AV9" s="75">
        <v>1</v>
      </c>
      <c r="AW9" s="75">
        <v>2</v>
      </c>
      <c r="AX9" s="75">
        <v>0</v>
      </c>
      <c r="AY9" s="75">
        <v>0</v>
      </c>
      <c r="AZ9" s="75">
        <v>0</v>
      </c>
      <c r="BA9" s="115">
        <f t="shared" si="8"/>
        <v>5</v>
      </c>
      <c r="BB9" s="75">
        <v>0</v>
      </c>
      <c r="BC9" s="75">
        <v>0</v>
      </c>
      <c r="BD9" s="75">
        <v>0</v>
      </c>
      <c r="BE9" s="75">
        <v>0</v>
      </c>
      <c r="BF9" s="75">
        <v>2</v>
      </c>
      <c r="BG9" s="75">
        <v>2</v>
      </c>
      <c r="BH9" s="115">
        <f t="shared" si="9"/>
        <v>4</v>
      </c>
      <c r="BI9" s="75">
        <v>0</v>
      </c>
      <c r="BJ9" s="75">
        <v>2</v>
      </c>
      <c r="BK9" s="75">
        <v>2</v>
      </c>
      <c r="BL9" s="75">
        <v>2</v>
      </c>
      <c r="BM9" s="75">
        <v>0</v>
      </c>
      <c r="BN9" s="75">
        <v>2</v>
      </c>
      <c r="BO9" s="115">
        <f t="shared" si="10"/>
        <v>8</v>
      </c>
      <c r="BP9" s="131" t="s">
        <v>218</v>
      </c>
      <c r="BQ9" s="75">
        <v>0</v>
      </c>
      <c r="BR9" s="75">
        <v>0</v>
      </c>
      <c r="BS9" s="75">
        <v>0</v>
      </c>
      <c r="BT9" s="75">
        <v>0</v>
      </c>
      <c r="BU9" s="75">
        <v>0</v>
      </c>
      <c r="BV9" s="75">
        <v>0</v>
      </c>
      <c r="BW9" s="115">
        <f t="shared" si="11"/>
        <v>0</v>
      </c>
      <c r="BX9" s="75">
        <v>1</v>
      </c>
      <c r="BY9" s="75">
        <v>0</v>
      </c>
      <c r="BZ9" s="75">
        <v>0</v>
      </c>
      <c r="CA9" s="75">
        <v>0</v>
      </c>
      <c r="CB9" s="75">
        <v>2</v>
      </c>
      <c r="CC9" s="75">
        <v>0</v>
      </c>
      <c r="CD9" s="115">
        <f t="shared" si="12"/>
        <v>3</v>
      </c>
      <c r="CE9" s="75">
        <v>0</v>
      </c>
      <c r="CF9" s="75">
        <v>0</v>
      </c>
      <c r="CG9" s="75">
        <v>0</v>
      </c>
      <c r="CH9" s="75">
        <v>0</v>
      </c>
      <c r="CI9" s="75">
        <v>0</v>
      </c>
      <c r="CJ9" s="75">
        <v>2</v>
      </c>
      <c r="CK9" s="115">
        <f t="shared" si="13"/>
        <v>2</v>
      </c>
      <c r="CL9" s="75">
        <v>2</v>
      </c>
      <c r="CM9" s="75">
        <v>2</v>
      </c>
      <c r="CN9" s="75">
        <v>0</v>
      </c>
      <c r="CO9" s="75">
        <v>0</v>
      </c>
      <c r="CP9" s="75">
        <v>0</v>
      </c>
      <c r="CQ9" s="75">
        <v>2</v>
      </c>
      <c r="CR9" s="115">
        <f t="shared" si="14"/>
        <v>6</v>
      </c>
      <c r="CS9" s="114">
        <v>0</v>
      </c>
      <c r="CT9" s="114">
        <v>0</v>
      </c>
      <c r="CU9" s="114">
        <v>0</v>
      </c>
      <c r="CV9" s="114">
        <v>1</v>
      </c>
      <c r="CW9" s="114">
        <v>0</v>
      </c>
      <c r="CX9" s="114">
        <v>2</v>
      </c>
      <c r="CY9" s="115">
        <f t="shared" si="15"/>
        <v>3</v>
      </c>
      <c r="CZ9" s="114">
        <v>0</v>
      </c>
      <c r="DA9" s="114">
        <v>0</v>
      </c>
      <c r="DB9" s="114">
        <v>0</v>
      </c>
      <c r="DC9" s="114">
        <v>0</v>
      </c>
      <c r="DD9" s="114">
        <v>2</v>
      </c>
      <c r="DE9" s="114">
        <v>2</v>
      </c>
      <c r="DF9" s="115">
        <f t="shared" si="16"/>
        <v>4</v>
      </c>
      <c r="DG9" s="75">
        <v>0</v>
      </c>
      <c r="DH9" s="75">
        <v>0</v>
      </c>
      <c r="DI9" s="75">
        <v>2</v>
      </c>
      <c r="DJ9" s="75">
        <v>2</v>
      </c>
      <c r="DK9" s="75">
        <v>0</v>
      </c>
      <c r="DL9" s="75">
        <v>2</v>
      </c>
      <c r="DM9" s="115">
        <f t="shared" si="17"/>
        <v>6</v>
      </c>
      <c r="DN9" s="75">
        <v>0</v>
      </c>
      <c r="DO9" s="75">
        <v>0</v>
      </c>
      <c r="DP9" s="75">
        <v>0</v>
      </c>
      <c r="DQ9" s="75">
        <v>0</v>
      </c>
      <c r="DR9" s="75">
        <v>2</v>
      </c>
      <c r="DS9" s="75">
        <v>2</v>
      </c>
      <c r="DT9" s="115">
        <f t="shared" si="18"/>
        <v>4</v>
      </c>
      <c r="DU9" s="126">
        <f t="shared" si="19"/>
        <v>83</v>
      </c>
      <c r="DV9" s="75">
        <f t="shared" si="20"/>
        <v>53491</v>
      </c>
      <c r="DW9" s="68" cm="1">
        <f t="array" ref="DW9">RANK(DU9,$DU$2:$DU$32)+SUMPRODUCT(--($DU$2:$DU$32=$DU9),--(DV9&gt;$DV$2:$DV$32))</f>
        <v>8</v>
      </c>
      <c r="DX9" s="132"/>
    </row>
    <row r="10" spans="1:128" s="73" customFormat="1" ht="15.9" customHeight="1">
      <c r="A10" s="96">
        <v>12</v>
      </c>
      <c r="B10" s="74" t="s">
        <v>176</v>
      </c>
      <c r="C10" s="112">
        <f t="shared" si="0"/>
        <v>9</v>
      </c>
      <c r="D10" s="123">
        <f t="shared" si="1"/>
        <v>81</v>
      </c>
      <c r="E10" s="75">
        <v>0</v>
      </c>
      <c r="F10" s="75">
        <v>2</v>
      </c>
      <c r="G10" s="75">
        <v>2</v>
      </c>
      <c r="H10" s="75">
        <v>0</v>
      </c>
      <c r="I10" s="75">
        <v>0</v>
      </c>
      <c r="J10" s="75">
        <v>2</v>
      </c>
      <c r="K10" s="115">
        <f t="shared" si="2"/>
        <v>6</v>
      </c>
      <c r="L10" s="75">
        <v>0</v>
      </c>
      <c r="M10" s="75">
        <v>0</v>
      </c>
      <c r="N10" s="75">
        <v>0</v>
      </c>
      <c r="O10" s="75">
        <v>0</v>
      </c>
      <c r="P10" s="75">
        <v>2</v>
      </c>
      <c r="Q10" s="75">
        <v>0</v>
      </c>
      <c r="R10" s="115">
        <f t="shared" si="3"/>
        <v>2</v>
      </c>
      <c r="S10" s="75">
        <v>0</v>
      </c>
      <c r="T10" s="75">
        <v>0</v>
      </c>
      <c r="U10" s="75">
        <v>0</v>
      </c>
      <c r="V10" s="75">
        <v>2</v>
      </c>
      <c r="W10" s="75">
        <v>1</v>
      </c>
      <c r="X10" s="75">
        <v>2</v>
      </c>
      <c r="Y10" s="115">
        <f t="shared" si="4"/>
        <v>5</v>
      </c>
      <c r="Z10" s="75">
        <v>0</v>
      </c>
      <c r="AA10" s="75">
        <v>2</v>
      </c>
      <c r="AB10" s="75">
        <v>0</v>
      </c>
      <c r="AC10" s="75">
        <v>2</v>
      </c>
      <c r="AD10" s="75">
        <v>2</v>
      </c>
      <c r="AE10" s="94">
        <v>0</v>
      </c>
      <c r="AF10" s="115">
        <f t="shared" si="5"/>
        <v>6</v>
      </c>
      <c r="AG10" s="75">
        <v>0</v>
      </c>
      <c r="AH10" s="75">
        <v>0</v>
      </c>
      <c r="AI10" s="75">
        <v>2</v>
      </c>
      <c r="AJ10" s="75">
        <v>2</v>
      </c>
      <c r="AK10" s="75">
        <v>2</v>
      </c>
      <c r="AL10" s="75">
        <v>2</v>
      </c>
      <c r="AM10" s="115">
        <f t="shared" si="6"/>
        <v>8</v>
      </c>
      <c r="AN10" s="75">
        <v>0</v>
      </c>
      <c r="AO10" s="75">
        <v>0</v>
      </c>
      <c r="AP10" s="75">
        <v>2</v>
      </c>
      <c r="AQ10" s="75">
        <v>2</v>
      </c>
      <c r="AR10" s="75">
        <v>0</v>
      </c>
      <c r="AS10" s="75">
        <v>2</v>
      </c>
      <c r="AT10" s="115">
        <f t="shared" si="7"/>
        <v>6</v>
      </c>
      <c r="AU10" s="75">
        <v>2</v>
      </c>
      <c r="AV10" s="75">
        <v>0</v>
      </c>
      <c r="AW10" s="75">
        <v>0</v>
      </c>
      <c r="AX10" s="75">
        <v>0</v>
      </c>
      <c r="AY10" s="75">
        <v>2</v>
      </c>
      <c r="AZ10" s="75">
        <v>0</v>
      </c>
      <c r="BA10" s="115">
        <f t="shared" si="8"/>
        <v>4</v>
      </c>
      <c r="BB10" s="75">
        <v>2</v>
      </c>
      <c r="BC10" s="75">
        <v>0</v>
      </c>
      <c r="BD10" s="75">
        <v>2</v>
      </c>
      <c r="BE10" s="75">
        <v>0</v>
      </c>
      <c r="BF10" s="75">
        <v>2</v>
      </c>
      <c r="BG10" s="75">
        <v>0</v>
      </c>
      <c r="BH10" s="115">
        <f t="shared" si="9"/>
        <v>6</v>
      </c>
      <c r="BI10" s="75">
        <v>2</v>
      </c>
      <c r="BJ10" s="75">
        <v>0</v>
      </c>
      <c r="BK10" s="75">
        <v>2</v>
      </c>
      <c r="BL10" s="75">
        <v>0</v>
      </c>
      <c r="BM10" s="75">
        <v>0</v>
      </c>
      <c r="BN10" s="75">
        <v>0</v>
      </c>
      <c r="BO10" s="115">
        <f t="shared" si="10"/>
        <v>4</v>
      </c>
      <c r="BP10" s="131"/>
      <c r="BQ10" s="75">
        <v>0</v>
      </c>
      <c r="BR10" s="75">
        <v>0</v>
      </c>
      <c r="BS10" s="75">
        <v>0</v>
      </c>
      <c r="BT10" s="75">
        <v>0</v>
      </c>
      <c r="BU10" s="75">
        <v>0</v>
      </c>
      <c r="BV10" s="75">
        <v>2</v>
      </c>
      <c r="BW10" s="115">
        <f t="shared" si="11"/>
        <v>2</v>
      </c>
      <c r="BX10" s="75">
        <v>2</v>
      </c>
      <c r="BY10" s="75">
        <v>0</v>
      </c>
      <c r="BZ10" s="75">
        <v>0</v>
      </c>
      <c r="CA10" s="75">
        <v>2</v>
      </c>
      <c r="CB10" s="75">
        <v>2</v>
      </c>
      <c r="CC10" s="75">
        <v>2</v>
      </c>
      <c r="CD10" s="115">
        <f t="shared" si="12"/>
        <v>8</v>
      </c>
      <c r="CE10" s="75">
        <v>0</v>
      </c>
      <c r="CF10" s="75">
        <v>0</v>
      </c>
      <c r="CG10" s="75">
        <v>0</v>
      </c>
      <c r="CH10" s="75">
        <v>2</v>
      </c>
      <c r="CI10" s="75">
        <v>2</v>
      </c>
      <c r="CJ10" s="75">
        <v>0</v>
      </c>
      <c r="CK10" s="115">
        <f t="shared" si="13"/>
        <v>4</v>
      </c>
      <c r="CL10" s="75">
        <v>2</v>
      </c>
      <c r="CM10" s="75">
        <v>0</v>
      </c>
      <c r="CN10" s="75">
        <v>2</v>
      </c>
      <c r="CO10" s="75">
        <v>0</v>
      </c>
      <c r="CP10" s="75">
        <v>2</v>
      </c>
      <c r="CQ10" s="75">
        <v>0</v>
      </c>
      <c r="CR10" s="115">
        <f t="shared" si="14"/>
        <v>6</v>
      </c>
      <c r="CS10" s="114">
        <v>2</v>
      </c>
      <c r="CT10" s="114">
        <v>0</v>
      </c>
      <c r="CU10" s="114">
        <v>0</v>
      </c>
      <c r="CV10" s="114">
        <v>2</v>
      </c>
      <c r="CW10" s="114">
        <v>0</v>
      </c>
      <c r="CX10" s="114">
        <v>0</v>
      </c>
      <c r="CY10" s="115">
        <f t="shared" si="15"/>
        <v>4</v>
      </c>
      <c r="CZ10" s="114">
        <v>2</v>
      </c>
      <c r="DA10" s="114">
        <v>0</v>
      </c>
      <c r="DB10" s="114">
        <v>0</v>
      </c>
      <c r="DC10" s="114">
        <v>2</v>
      </c>
      <c r="DD10" s="114">
        <v>0</v>
      </c>
      <c r="DE10" s="114">
        <v>0</v>
      </c>
      <c r="DF10" s="115">
        <f t="shared" si="16"/>
        <v>4</v>
      </c>
      <c r="DG10" s="75">
        <v>0</v>
      </c>
      <c r="DH10" s="75">
        <v>0</v>
      </c>
      <c r="DI10" s="75">
        <v>2</v>
      </c>
      <c r="DJ10" s="75">
        <v>0</v>
      </c>
      <c r="DK10" s="75">
        <v>0</v>
      </c>
      <c r="DL10" s="75">
        <v>0</v>
      </c>
      <c r="DM10" s="115">
        <f t="shared" si="17"/>
        <v>2</v>
      </c>
      <c r="DN10" s="75">
        <v>0</v>
      </c>
      <c r="DO10" s="75">
        <v>2</v>
      </c>
      <c r="DP10" s="75">
        <v>0</v>
      </c>
      <c r="DQ10" s="75">
        <v>0</v>
      </c>
      <c r="DR10" s="75">
        <v>2</v>
      </c>
      <c r="DS10" s="75">
        <v>0</v>
      </c>
      <c r="DT10" s="115">
        <f t="shared" si="18"/>
        <v>4</v>
      </c>
      <c r="DU10" s="126">
        <f t="shared" si="19"/>
        <v>81</v>
      </c>
      <c r="DV10" s="75">
        <f t="shared" si="20"/>
        <v>0</v>
      </c>
      <c r="DW10" s="68" cm="1">
        <f t="array" ref="DW10">RANK(DU10,$DU$2:$DU$32)+SUMPRODUCT(--($DU$2:$DU$32=$DU10),--(DV10&gt;$DV$2:$DV$32))</f>
        <v>9</v>
      </c>
      <c r="DX10" s="132"/>
    </row>
    <row r="11" spans="1:128" s="73" customFormat="1" ht="15.9" customHeight="1">
      <c r="A11" s="96">
        <v>4</v>
      </c>
      <c r="B11" s="74" t="s">
        <v>182</v>
      </c>
      <c r="C11" s="112">
        <f t="shared" si="0"/>
        <v>10</v>
      </c>
      <c r="D11" s="123">
        <f t="shared" si="1"/>
        <v>79</v>
      </c>
      <c r="E11" s="75">
        <v>0</v>
      </c>
      <c r="F11" s="75">
        <v>0</v>
      </c>
      <c r="G11" s="75">
        <v>0</v>
      </c>
      <c r="H11" s="75">
        <v>2</v>
      </c>
      <c r="I11" s="75">
        <v>0</v>
      </c>
      <c r="J11" s="75">
        <v>2</v>
      </c>
      <c r="K11" s="115">
        <f t="shared" si="2"/>
        <v>4</v>
      </c>
      <c r="L11" s="75">
        <v>0</v>
      </c>
      <c r="M11" s="75">
        <v>0</v>
      </c>
      <c r="N11" s="75">
        <v>2</v>
      </c>
      <c r="O11" s="75">
        <v>0</v>
      </c>
      <c r="P11" s="75">
        <v>0</v>
      </c>
      <c r="Q11" s="75">
        <v>0</v>
      </c>
      <c r="R11" s="115">
        <f t="shared" si="3"/>
        <v>2</v>
      </c>
      <c r="S11" s="75">
        <v>0</v>
      </c>
      <c r="T11" s="75">
        <v>0</v>
      </c>
      <c r="U11" s="75">
        <v>0</v>
      </c>
      <c r="V11" s="75">
        <v>2</v>
      </c>
      <c r="W11" s="75">
        <v>2</v>
      </c>
      <c r="X11" s="75">
        <v>2</v>
      </c>
      <c r="Y11" s="115">
        <f t="shared" si="4"/>
        <v>6</v>
      </c>
      <c r="Z11" s="75">
        <v>2</v>
      </c>
      <c r="AA11" s="75">
        <v>0</v>
      </c>
      <c r="AB11" s="75">
        <v>0</v>
      </c>
      <c r="AC11" s="75">
        <v>0</v>
      </c>
      <c r="AD11" s="75">
        <v>0</v>
      </c>
      <c r="AE11" s="94">
        <v>2</v>
      </c>
      <c r="AF11" s="115">
        <f t="shared" si="5"/>
        <v>4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2</v>
      </c>
      <c r="AM11" s="115">
        <f t="shared" si="6"/>
        <v>2</v>
      </c>
      <c r="AN11" s="75">
        <v>0</v>
      </c>
      <c r="AO11" s="75">
        <v>0</v>
      </c>
      <c r="AP11" s="75">
        <v>0</v>
      </c>
      <c r="AQ11" s="75">
        <v>2</v>
      </c>
      <c r="AR11" s="75">
        <v>2</v>
      </c>
      <c r="AS11" s="75">
        <v>2</v>
      </c>
      <c r="AT11" s="115">
        <f t="shared" si="7"/>
        <v>6</v>
      </c>
      <c r="AU11" s="75">
        <v>0</v>
      </c>
      <c r="AV11" s="75">
        <v>2</v>
      </c>
      <c r="AW11" s="75">
        <v>0</v>
      </c>
      <c r="AX11" s="75">
        <v>0</v>
      </c>
      <c r="AY11" s="75">
        <v>0</v>
      </c>
      <c r="AZ11" s="75">
        <v>2</v>
      </c>
      <c r="BA11" s="115">
        <f t="shared" si="8"/>
        <v>4</v>
      </c>
      <c r="BB11" s="75">
        <v>2</v>
      </c>
      <c r="BC11" s="75">
        <v>0</v>
      </c>
      <c r="BD11" s="75">
        <v>2</v>
      </c>
      <c r="BE11" s="75">
        <v>2</v>
      </c>
      <c r="BF11" s="75">
        <v>2</v>
      </c>
      <c r="BG11" s="75">
        <v>2</v>
      </c>
      <c r="BH11" s="115">
        <f t="shared" si="9"/>
        <v>10</v>
      </c>
      <c r="BI11" s="75">
        <v>0</v>
      </c>
      <c r="BJ11" s="75">
        <v>2</v>
      </c>
      <c r="BK11" s="75">
        <v>0</v>
      </c>
      <c r="BL11" s="75">
        <v>0</v>
      </c>
      <c r="BM11" s="75">
        <v>2</v>
      </c>
      <c r="BN11" s="75">
        <v>0</v>
      </c>
      <c r="BO11" s="115">
        <f t="shared" si="10"/>
        <v>4</v>
      </c>
      <c r="BP11" s="131"/>
      <c r="BQ11" s="75">
        <v>0</v>
      </c>
      <c r="BR11" s="75">
        <v>2</v>
      </c>
      <c r="BS11" s="75">
        <v>0</v>
      </c>
      <c r="BT11" s="75">
        <v>2</v>
      </c>
      <c r="BU11" s="75">
        <v>0</v>
      </c>
      <c r="BV11" s="75">
        <v>0</v>
      </c>
      <c r="BW11" s="115">
        <f t="shared" si="11"/>
        <v>4</v>
      </c>
      <c r="BX11" s="75">
        <v>1</v>
      </c>
      <c r="BY11" s="75">
        <v>0</v>
      </c>
      <c r="BZ11" s="75">
        <v>2</v>
      </c>
      <c r="CA11" s="75">
        <v>0</v>
      </c>
      <c r="CB11" s="75">
        <v>2</v>
      </c>
      <c r="CC11" s="75">
        <v>0</v>
      </c>
      <c r="CD11" s="115">
        <f t="shared" si="12"/>
        <v>5</v>
      </c>
      <c r="CE11" s="75">
        <v>0</v>
      </c>
      <c r="CF11" s="75">
        <v>0</v>
      </c>
      <c r="CG11" s="75">
        <v>0</v>
      </c>
      <c r="CH11" s="75">
        <v>0</v>
      </c>
      <c r="CI11" s="75">
        <v>2</v>
      </c>
      <c r="CJ11" s="75">
        <v>2</v>
      </c>
      <c r="CK11" s="115">
        <f t="shared" si="13"/>
        <v>4</v>
      </c>
      <c r="CL11" s="75">
        <v>0</v>
      </c>
      <c r="CM11" s="75">
        <v>2</v>
      </c>
      <c r="CN11" s="75">
        <v>0</v>
      </c>
      <c r="CO11" s="75">
        <v>0</v>
      </c>
      <c r="CP11" s="75">
        <v>2</v>
      </c>
      <c r="CQ11" s="75">
        <v>2</v>
      </c>
      <c r="CR11" s="115">
        <f t="shared" si="14"/>
        <v>6</v>
      </c>
      <c r="CS11" s="114">
        <v>0</v>
      </c>
      <c r="CT11" s="114">
        <v>0</v>
      </c>
      <c r="CU11" s="114">
        <v>2</v>
      </c>
      <c r="CV11" s="114">
        <v>0</v>
      </c>
      <c r="CW11" s="114">
        <v>0</v>
      </c>
      <c r="CX11" s="114">
        <v>2</v>
      </c>
      <c r="CY11" s="115">
        <f t="shared" si="15"/>
        <v>4</v>
      </c>
      <c r="CZ11" s="114">
        <v>0</v>
      </c>
      <c r="DA11" s="114">
        <v>0</v>
      </c>
      <c r="DB11" s="114">
        <v>0</v>
      </c>
      <c r="DC11" s="114">
        <v>0</v>
      </c>
      <c r="DD11" s="114">
        <v>2</v>
      </c>
      <c r="DE11" s="114">
        <v>2</v>
      </c>
      <c r="DF11" s="115">
        <f t="shared" si="16"/>
        <v>4</v>
      </c>
      <c r="DG11" s="75">
        <v>0</v>
      </c>
      <c r="DH11" s="75">
        <v>0</v>
      </c>
      <c r="DI11" s="75">
        <v>2</v>
      </c>
      <c r="DJ11" s="75">
        <v>2</v>
      </c>
      <c r="DK11" s="75">
        <v>2</v>
      </c>
      <c r="DL11" s="75">
        <v>2</v>
      </c>
      <c r="DM11" s="115">
        <f t="shared" si="17"/>
        <v>8</v>
      </c>
      <c r="DN11" s="75">
        <v>0</v>
      </c>
      <c r="DO11" s="75">
        <v>0</v>
      </c>
      <c r="DP11" s="75">
        <v>0</v>
      </c>
      <c r="DQ11" s="75">
        <v>0</v>
      </c>
      <c r="DR11" s="75">
        <v>0</v>
      </c>
      <c r="DS11" s="75">
        <v>2</v>
      </c>
      <c r="DT11" s="115">
        <f t="shared" si="18"/>
        <v>2</v>
      </c>
      <c r="DU11" s="126">
        <f t="shared" si="19"/>
        <v>79</v>
      </c>
      <c r="DV11" s="75">
        <f t="shared" si="20"/>
        <v>0</v>
      </c>
      <c r="DW11" s="68" cm="1">
        <f t="array" ref="DW11">RANK(DU11,$DU$2:$DU$32)+SUMPRODUCT(--($DU$2:$DU$32=$DU11),--(DV11&gt;$DV$2:$DV$32))</f>
        <v>10</v>
      </c>
      <c r="DX11" s="132"/>
    </row>
    <row r="12" spans="1:128" s="73" customFormat="1" ht="15.9" customHeight="1">
      <c r="A12" s="96">
        <v>24</v>
      </c>
      <c r="B12" s="74" t="s">
        <v>181</v>
      </c>
      <c r="C12" s="112">
        <f t="shared" si="0"/>
        <v>11</v>
      </c>
      <c r="D12" s="123">
        <f t="shared" si="1"/>
        <v>73</v>
      </c>
      <c r="E12" s="75">
        <v>0</v>
      </c>
      <c r="F12" s="75">
        <v>0</v>
      </c>
      <c r="G12" s="75">
        <v>2</v>
      </c>
      <c r="H12" s="75">
        <v>0</v>
      </c>
      <c r="I12" s="75">
        <v>2</v>
      </c>
      <c r="J12" s="75">
        <v>2</v>
      </c>
      <c r="K12" s="115">
        <f t="shared" si="2"/>
        <v>6</v>
      </c>
      <c r="L12" s="75">
        <v>0</v>
      </c>
      <c r="M12" s="75">
        <v>0</v>
      </c>
      <c r="N12" s="75">
        <v>0</v>
      </c>
      <c r="O12" s="75">
        <v>0</v>
      </c>
      <c r="P12" s="75">
        <v>2</v>
      </c>
      <c r="Q12" s="75">
        <v>0</v>
      </c>
      <c r="R12" s="115">
        <f t="shared" si="3"/>
        <v>2</v>
      </c>
      <c r="S12" s="75">
        <v>0</v>
      </c>
      <c r="T12" s="75">
        <v>0</v>
      </c>
      <c r="U12" s="75">
        <v>0</v>
      </c>
      <c r="V12" s="75">
        <v>0</v>
      </c>
      <c r="W12" s="75">
        <v>2</v>
      </c>
      <c r="X12" s="75">
        <v>2</v>
      </c>
      <c r="Y12" s="115">
        <f t="shared" si="4"/>
        <v>4</v>
      </c>
      <c r="Z12" s="75">
        <v>0</v>
      </c>
      <c r="AA12" s="75">
        <v>2</v>
      </c>
      <c r="AB12" s="75">
        <v>0</v>
      </c>
      <c r="AC12" s="75">
        <v>0</v>
      </c>
      <c r="AD12" s="75">
        <v>0</v>
      </c>
      <c r="AE12" s="94">
        <v>0</v>
      </c>
      <c r="AF12" s="115">
        <f t="shared" si="5"/>
        <v>2</v>
      </c>
      <c r="AG12" s="75">
        <v>2</v>
      </c>
      <c r="AH12" s="75">
        <v>0</v>
      </c>
      <c r="AI12" s="75">
        <v>0</v>
      </c>
      <c r="AJ12" s="75">
        <v>2</v>
      </c>
      <c r="AK12" s="75">
        <v>2</v>
      </c>
      <c r="AL12" s="75">
        <v>2</v>
      </c>
      <c r="AM12" s="115">
        <f t="shared" si="6"/>
        <v>8</v>
      </c>
      <c r="AN12" s="75">
        <v>0</v>
      </c>
      <c r="AO12" s="75">
        <v>0</v>
      </c>
      <c r="AP12" s="75">
        <v>2</v>
      </c>
      <c r="AQ12" s="75">
        <v>2</v>
      </c>
      <c r="AR12" s="75">
        <v>2</v>
      </c>
      <c r="AS12" s="75">
        <v>2</v>
      </c>
      <c r="AT12" s="115">
        <f t="shared" si="7"/>
        <v>8</v>
      </c>
      <c r="AU12" s="75">
        <v>2</v>
      </c>
      <c r="AV12" s="75">
        <v>0</v>
      </c>
      <c r="AW12" s="75">
        <v>0</v>
      </c>
      <c r="AX12" s="75">
        <v>0</v>
      </c>
      <c r="AY12" s="75">
        <v>2</v>
      </c>
      <c r="AZ12" s="75">
        <v>0</v>
      </c>
      <c r="BA12" s="115">
        <f t="shared" si="8"/>
        <v>4</v>
      </c>
      <c r="BB12" s="75">
        <v>1</v>
      </c>
      <c r="BC12" s="75">
        <v>0</v>
      </c>
      <c r="BD12" s="75">
        <v>0</v>
      </c>
      <c r="BE12" s="75">
        <v>0</v>
      </c>
      <c r="BF12" s="75">
        <v>0</v>
      </c>
      <c r="BG12" s="75">
        <v>2</v>
      </c>
      <c r="BH12" s="115">
        <f t="shared" si="9"/>
        <v>3</v>
      </c>
      <c r="BI12" s="75">
        <v>0</v>
      </c>
      <c r="BJ12" s="75">
        <v>0</v>
      </c>
      <c r="BK12" s="75">
        <v>2</v>
      </c>
      <c r="BL12" s="75">
        <v>0</v>
      </c>
      <c r="BM12" s="75">
        <v>0</v>
      </c>
      <c r="BN12" s="75">
        <v>0</v>
      </c>
      <c r="BO12" s="115">
        <f t="shared" si="10"/>
        <v>2</v>
      </c>
      <c r="BP12" s="131"/>
      <c r="BQ12" s="75">
        <v>0</v>
      </c>
      <c r="BR12" s="75">
        <v>0</v>
      </c>
      <c r="BS12" s="75">
        <v>0</v>
      </c>
      <c r="BT12" s="75">
        <v>2</v>
      </c>
      <c r="BU12" s="75">
        <v>2</v>
      </c>
      <c r="BV12" s="75">
        <v>0</v>
      </c>
      <c r="BW12" s="115">
        <f t="shared" si="11"/>
        <v>4</v>
      </c>
      <c r="BX12" s="75">
        <v>1</v>
      </c>
      <c r="BY12" s="75">
        <v>0</v>
      </c>
      <c r="BZ12" s="75">
        <v>0</v>
      </c>
      <c r="CA12" s="75">
        <v>0</v>
      </c>
      <c r="CB12" s="75">
        <v>2</v>
      </c>
      <c r="CC12" s="75">
        <v>2</v>
      </c>
      <c r="CD12" s="115">
        <f t="shared" si="12"/>
        <v>5</v>
      </c>
      <c r="CE12" s="75">
        <v>0</v>
      </c>
      <c r="CF12" s="75">
        <v>0</v>
      </c>
      <c r="CG12" s="75">
        <v>2</v>
      </c>
      <c r="CH12" s="75">
        <v>0</v>
      </c>
      <c r="CI12" s="75">
        <v>0</v>
      </c>
      <c r="CJ12" s="75">
        <v>0</v>
      </c>
      <c r="CK12" s="115">
        <f t="shared" si="13"/>
        <v>2</v>
      </c>
      <c r="CL12" s="75">
        <v>0</v>
      </c>
      <c r="CM12" s="75">
        <v>2</v>
      </c>
      <c r="CN12" s="75">
        <v>0</v>
      </c>
      <c r="CO12" s="75">
        <v>0</v>
      </c>
      <c r="CP12" s="75">
        <v>0</v>
      </c>
      <c r="CQ12" s="75">
        <v>0</v>
      </c>
      <c r="CR12" s="115">
        <f t="shared" si="14"/>
        <v>2</v>
      </c>
      <c r="CS12" s="114">
        <v>2</v>
      </c>
      <c r="CT12" s="114">
        <v>0</v>
      </c>
      <c r="CU12" s="114">
        <v>0</v>
      </c>
      <c r="CV12" s="114">
        <v>2</v>
      </c>
      <c r="CW12" s="114">
        <v>0</v>
      </c>
      <c r="CX12" s="114">
        <v>0</v>
      </c>
      <c r="CY12" s="115">
        <f t="shared" si="15"/>
        <v>4</v>
      </c>
      <c r="CZ12" s="114">
        <v>0</v>
      </c>
      <c r="DA12" s="114">
        <v>0</v>
      </c>
      <c r="DB12" s="114">
        <v>1</v>
      </c>
      <c r="DC12" s="114">
        <v>2</v>
      </c>
      <c r="DD12" s="114">
        <v>0</v>
      </c>
      <c r="DE12" s="114">
        <v>2</v>
      </c>
      <c r="DF12" s="115">
        <f t="shared" si="16"/>
        <v>5</v>
      </c>
      <c r="DG12" s="75">
        <v>0</v>
      </c>
      <c r="DH12" s="75">
        <v>0</v>
      </c>
      <c r="DI12" s="75">
        <v>2</v>
      </c>
      <c r="DJ12" s="75">
        <v>0</v>
      </c>
      <c r="DK12" s="75">
        <v>2</v>
      </c>
      <c r="DL12" s="75">
        <v>0</v>
      </c>
      <c r="DM12" s="115">
        <f t="shared" si="17"/>
        <v>4</v>
      </c>
      <c r="DN12" s="75">
        <v>0</v>
      </c>
      <c r="DO12" s="75">
        <v>2</v>
      </c>
      <c r="DP12" s="75">
        <v>0</v>
      </c>
      <c r="DQ12" s="75">
        <v>2</v>
      </c>
      <c r="DR12" s="75">
        <v>2</v>
      </c>
      <c r="DS12" s="75">
        <v>2</v>
      </c>
      <c r="DT12" s="115">
        <f t="shared" si="18"/>
        <v>8</v>
      </c>
      <c r="DU12" s="126">
        <f t="shared" si="19"/>
        <v>73</v>
      </c>
      <c r="DV12" s="75">
        <f t="shared" si="20"/>
        <v>0</v>
      </c>
      <c r="DW12" s="68" cm="1">
        <f t="array" ref="DW12">RANK(DU12,$DU$2:$DU$32)+SUMPRODUCT(--($DU$2:$DU$32=$DU12),--(DV12&gt;$DV$2:$DV$32))</f>
        <v>11</v>
      </c>
      <c r="DX12" s="132"/>
    </row>
    <row r="13" spans="1:128" s="73" customFormat="1" ht="15.9" customHeight="1">
      <c r="A13" s="96">
        <v>18</v>
      </c>
      <c r="B13" s="74" t="s">
        <v>189</v>
      </c>
      <c r="C13" s="112">
        <f t="shared" si="0"/>
        <v>12</v>
      </c>
      <c r="D13" s="123">
        <f t="shared" si="1"/>
        <v>63</v>
      </c>
      <c r="E13" s="75">
        <v>0</v>
      </c>
      <c r="F13" s="75">
        <v>2</v>
      </c>
      <c r="G13" s="75">
        <v>0</v>
      </c>
      <c r="H13" s="75">
        <v>2</v>
      </c>
      <c r="I13" s="75">
        <v>0</v>
      </c>
      <c r="J13" s="75">
        <v>0</v>
      </c>
      <c r="K13" s="115">
        <f t="shared" si="2"/>
        <v>4</v>
      </c>
      <c r="L13" s="75">
        <v>1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115">
        <f t="shared" si="3"/>
        <v>1</v>
      </c>
      <c r="S13" s="75">
        <v>0</v>
      </c>
      <c r="T13" s="75">
        <v>0</v>
      </c>
      <c r="U13" s="75">
        <v>2</v>
      </c>
      <c r="V13" s="75">
        <v>2</v>
      </c>
      <c r="W13" s="75">
        <v>0</v>
      </c>
      <c r="X13" s="75">
        <v>2</v>
      </c>
      <c r="Y13" s="115">
        <f t="shared" si="4"/>
        <v>6</v>
      </c>
      <c r="Z13" s="75">
        <v>0</v>
      </c>
      <c r="AA13" s="75">
        <v>0</v>
      </c>
      <c r="AB13" s="75">
        <v>2</v>
      </c>
      <c r="AC13" s="75">
        <v>2</v>
      </c>
      <c r="AD13" s="75">
        <v>0</v>
      </c>
      <c r="AE13" s="94">
        <v>0</v>
      </c>
      <c r="AF13" s="115">
        <f t="shared" si="5"/>
        <v>4</v>
      </c>
      <c r="AG13" s="75">
        <v>0</v>
      </c>
      <c r="AH13" s="75">
        <v>0</v>
      </c>
      <c r="AI13" s="75">
        <v>0</v>
      </c>
      <c r="AJ13" s="75">
        <v>2</v>
      </c>
      <c r="AK13" s="75">
        <v>2</v>
      </c>
      <c r="AL13" s="75">
        <v>2</v>
      </c>
      <c r="AM13" s="115">
        <f t="shared" si="6"/>
        <v>6</v>
      </c>
      <c r="AN13" s="75">
        <v>2</v>
      </c>
      <c r="AO13" s="75">
        <v>2</v>
      </c>
      <c r="AP13" s="75">
        <v>0</v>
      </c>
      <c r="AQ13" s="75">
        <v>2</v>
      </c>
      <c r="AR13" s="75">
        <v>0</v>
      </c>
      <c r="AS13" s="75">
        <v>2</v>
      </c>
      <c r="AT13" s="115">
        <f t="shared" si="7"/>
        <v>8</v>
      </c>
      <c r="AU13" s="75">
        <v>2</v>
      </c>
      <c r="AV13" s="75">
        <v>0</v>
      </c>
      <c r="AW13" s="75">
        <v>0</v>
      </c>
      <c r="AX13" s="75">
        <v>0</v>
      </c>
      <c r="AY13" s="75">
        <v>2</v>
      </c>
      <c r="AZ13" s="75">
        <v>0</v>
      </c>
      <c r="BA13" s="115">
        <f t="shared" si="8"/>
        <v>4</v>
      </c>
      <c r="BB13" s="75">
        <v>2</v>
      </c>
      <c r="BC13" s="75">
        <v>0</v>
      </c>
      <c r="BD13" s="75">
        <v>2</v>
      </c>
      <c r="BE13" s="75">
        <v>0</v>
      </c>
      <c r="BF13" s="75">
        <v>2</v>
      </c>
      <c r="BG13" s="75">
        <v>0</v>
      </c>
      <c r="BH13" s="115">
        <f t="shared" si="9"/>
        <v>6</v>
      </c>
      <c r="BI13" s="75">
        <v>0</v>
      </c>
      <c r="BJ13" s="75">
        <v>0</v>
      </c>
      <c r="BK13" s="75">
        <v>2</v>
      </c>
      <c r="BL13" s="75">
        <v>0</v>
      </c>
      <c r="BM13" s="75">
        <v>0</v>
      </c>
      <c r="BN13" s="75">
        <v>0</v>
      </c>
      <c r="BO13" s="115">
        <f t="shared" si="10"/>
        <v>2</v>
      </c>
      <c r="BP13" s="131"/>
      <c r="BQ13" s="75">
        <v>0</v>
      </c>
      <c r="BR13" s="75">
        <v>0</v>
      </c>
      <c r="BS13" s="75">
        <v>0</v>
      </c>
      <c r="BT13" s="75">
        <v>2</v>
      </c>
      <c r="BU13" s="75">
        <v>0</v>
      </c>
      <c r="BV13" s="75">
        <v>2</v>
      </c>
      <c r="BW13" s="115">
        <f t="shared" si="11"/>
        <v>4</v>
      </c>
      <c r="BX13" s="75">
        <v>2</v>
      </c>
      <c r="BY13" s="75">
        <v>2</v>
      </c>
      <c r="BZ13" s="75">
        <v>0</v>
      </c>
      <c r="CA13" s="75">
        <v>0</v>
      </c>
      <c r="CB13" s="75">
        <v>2</v>
      </c>
      <c r="CC13" s="75">
        <v>0</v>
      </c>
      <c r="CD13" s="115">
        <f t="shared" si="12"/>
        <v>6</v>
      </c>
      <c r="CE13" s="75">
        <v>0</v>
      </c>
      <c r="CF13" s="75">
        <v>0</v>
      </c>
      <c r="CG13" s="75">
        <v>0</v>
      </c>
      <c r="CH13" s="75">
        <v>0</v>
      </c>
      <c r="CI13" s="75">
        <v>0</v>
      </c>
      <c r="CJ13" s="75">
        <v>0</v>
      </c>
      <c r="CK13" s="115">
        <f t="shared" si="13"/>
        <v>0</v>
      </c>
      <c r="CL13" s="75">
        <v>0</v>
      </c>
      <c r="CM13" s="75">
        <v>0</v>
      </c>
      <c r="CN13" s="75">
        <v>0</v>
      </c>
      <c r="CO13" s="75">
        <v>0</v>
      </c>
      <c r="CP13" s="75">
        <v>2</v>
      </c>
      <c r="CQ13" s="75">
        <v>0</v>
      </c>
      <c r="CR13" s="115">
        <f t="shared" si="14"/>
        <v>2</v>
      </c>
      <c r="CS13" s="114">
        <v>2</v>
      </c>
      <c r="CT13" s="114">
        <v>0</v>
      </c>
      <c r="CU13" s="114">
        <v>2</v>
      </c>
      <c r="CV13" s="114">
        <v>0</v>
      </c>
      <c r="CW13" s="114">
        <v>0</v>
      </c>
      <c r="CX13" s="114">
        <v>2</v>
      </c>
      <c r="CY13" s="115">
        <f t="shared" si="15"/>
        <v>6</v>
      </c>
      <c r="CZ13" s="114">
        <v>0</v>
      </c>
      <c r="DA13" s="114">
        <v>0</v>
      </c>
      <c r="DB13" s="114">
        <v>0</v>
      </c>
      <c r="DC13" s="114">
        <v>2</v>
      </c>
      <c r="DD13" s="114">
        <v>0</v>
      </c>
      <c r="DE13" s="114">
        <v>0</v>
      </c>
      <c r="DF13" s="115">
        <f t="shared" si="16"/>
        <v>2</v>
      </c>
      <c r="DG13" s="75">
        <v>0</v>
      </c>
      <c r="DH13" s="75">
        <v>0</v>
      </c>
      <c r="DI13" s="75">
        <v>2</v>
      </c>
      <c r="DJ13" s="75">
        <v>0</v>
      </c>
      <c r="DK13" s="75">
        <v>0</v>
      </c>
      <c r="DL13" s="75">
        <v>0</v>
      </c>
      <c r="DM13" s="115">
        <f t="shared" si="17"/>
        <v>2</v>
      </c>
      <c r="DN13" s="75">
        <v>0</v>
      </c>
      <c r="DO13" s="75">
        <v>0</v>
      </c>
      <c r="DP13" s="75">
        <v>0</v>
      </c>
      <c r="DQ13" s="75">
        <v>0</v>
      </c>
      <c r="DR13" s="75">
        <v>0</v>
      </c>
      <c r="DS13" s="75">
        <v>0</v>
      </c>
      <c r="DT13" s="115">
        <f t="shared" si="18"/>
        <v>0</v>
      </c>
      <c r="DU13" s="126">
        <f t="shared" si="19"/>
        <v>63</v>
      </c>
      <c r="DV13" s="75">
        <f t="shared" si="20"/>
        <v>0</v>
      </c>
      <c r="DW13" s="68" cm="1">
        <f t="array" ref="DW13">RANK(DU13,$DU$2:$DU$32)+SUMPRODUCT(--($DU$2:$DU$32=$DU13),--(DV13&gt;$DV$2:$DV$32))</f>
        <v>12</v>
      </c>
      <c r="DX13" s="132"/>
    </row>
    <row r="14" spans="1:128" s="73" customFormat="1" ht="15.9" customHeight="1">
      <c r="A14" s="96">
        <v>7</v>
      </c>
      <c r="B14" s="74" t="s">
        <v>179</v>
      </c>
      <c r="C14" s="112">
        <f t="shared" si="0"/>
        <v>13</v>
      </c>
      <c r="D14" s="123">
        <f t="shared" si="1"/>
        <v>61</v>
      </c>
      <c r="E14" s="75">
        <v>0</v>
      </c>
      <c r="F14" s="75">
        <v>2</v>
      </c>
      <c r="G14" s="75">
        <v>0</v>
      </c>
      <c r="H14" s="75">
        <v>0</v>
      </c>
      <c r="I14" s="75">
        <v>0</v>
      </c>
      <c r="J14" s="75">
        <v>2</v>
      </c>
      <c r="K14" s="115">
        <f t="shared" si="2"/>
        <v>4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115">
        <f t="shared" si="3"/>
        <v>0</v>
      </c>
      <c r="S14" s="75">
        <v>2</v>
      </c>
      <c r="T14" s="75">
        <v>0</v>
      </c>
      <c r="U14" s="75">
        <v>0</v>
      </c>
      <c r="V14" s="75">
        <v>1</v>
      </c>
      <c r="W14" s="75">
        <v>0</v>
      </c>
      <c r="X14" s="75">
        <v>2</v>
      </c>
      <c r="Y14" s="115">
        <f t="shared" si="4"/>
        <v>5</v>
      </c>
      <c r="Z14" s="75">
        <v>2</v>
      </c>
      <c r="AA14" s="75">
        <v>0</v>
      </c>
      <c r="AB14" s="75">
        <v>0</v>
      </c>
      <c r="AC14" s="75">
        <v>0</v>
      </c>
      <c r="AD14" s="75">
        <v>0</v>
      </c>
      <c r="AE14" s="94">
        <v>0</v>
      </c>
      <c r="AF14" s="115">
        <f t="shared" si="5"/>
        <v>2</v>
      </c>
      <c r="AG14" s="75">
        <v>0</v>
      </c>
      <c r="AH14" s="75">
        <v>0</v>
      </c>
      <c r="AI14" s="75">
        <v>0</v>
      </c>
      <c r="AJ14" s="75">
        <v>0</v>
      </c>
      <c r="AK14" s="75">
        <v>2</v>
      </c>
      <c r="AL14" s="75">
        <v>2</v>
      </c>
      <c r="AM14" s="115">
        <f t="shared" si="6"/>
        <v>4</v>
      </c>
      <c r="AN14" s="75">
        <v>0</v>
      </c>
      <c r="AO14" s="75">
        <v>2</v>
      </c>
      <c r="AP14" s="75">
        <v>0</v>
      </c>
      <c r="AQ14" s="75">
        <v>2</v>
      </c>
      <c r="AR14" s="75">
        <v>0</v>
      </c>
      <c r="AS14" s="75">
        <v>2</v>
      </c>
      <c r="AT14" s="115">
        <f t="shared" si="7"/>
        <v>6</v>
      </c>
      <c r="AU14" s="75">
        <v>2</v>
      </c>
      <c r="AV14" s="75">
        <v>0</v>
      </c>
      <c r="AW14" s="75">
        <v>2</v>
      </c>
      <c r="AX14" s="75">
        <v>0</v>
      </c>
      <c r="AY14" s="75">
        <v>0</v>
      </c>
      <c r="AZ14" s="75">
        <v>0</v>
      </c>
      <c r="BA14" s="115">
        <f t="shared" si="8"/>
        <v>4</v>
      </c>
      <c r="BB14" s="75">
        <v>2</v>
      </c>
      <c r="BC14" s="75">
        <v>0</v>
      </c>
      <c r="BD14" s="75">
        <v>0</v>
      </c>
      <c r="BE14" s="75">
        <v>0</v>
      </c>
      <c r="BF14" s="75">
        <v>2</v>
      </c>
      <c r="BG14" s="75">
        <v>0</v>
      </c>
      <c r="BH14" s="115">
        <f t="shared" si="9"/>
        <v>4</v>
      </c>
      <c r="BI14" s="133" t="s">
        <v>215</v>
      </c>
      <c r="BJ14" s="75">
        <v>0</v>
      </c>
      <c r="BK14" s="75">
        <v>2</v>
      </c>
      <c r="BL14" s="75">
        <v>0</v>
      </c>
      <c r="BM14" s="75">
        <v>0</v>
      </c>
      <c r="BN14" s="75">
        <v>0</v>
      </c>
      <c r="BO14" s="115">
        <f t="shared" si="10"/>
        <v>2</v>
      </c>
      <c r="BP14" s="131"/>
      <c r="BQ14" s="75">
        <v>0</v>
      </c>
      <c r="BR14" s="75">
        <v>0</v>
      </c>
      <c r="BS14" s="75">
        <v>2</v>
      </c>
      <c r="BT14" s="75">
        <v>0</v>
      </c>
      <c r="BU14" s="75">
        <v>0</v>
      </c>
      <c r="BV14" s="75">
        <v>0</v>
      </c>
      <c r="BW14" s="115">
        <f t="shared" si="11"/>
        <v>2</v>
      </c>
      <c r="BX14" s="75">
        <v>2</v>
      </c>
      <c r="BY14" s="75">
        <v>0</v>
      </c>
      <c r="BZ14" s="75">
        <v>0</v>
      </c>
      <c r="CA14" s="75">
        <v>0</v>
      </c>
      <c r="CB14" s="75">
        <v>0</v>
      </c>
      <c r="CC14" s="75">
        <v>0</v>
      </c>
      <c r="CD14" s="115">
        <f t="shared" si="12"/>
        <v>2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115">
        <f t="shared" si="13"/>
        <v>0</v>
      </c>
      <c r="CL14" s="75">
        <v>2</v>
      </c>
      <c r="CM14" s="75">
        <v>0</v>
      </c>
      <c r="CN14" s="75">
        <v>0</v>
      </c>
      <c r="CO14" s="75">
        <v>2</v>
      </c>
      <c r="CP14" s="75">
        <v>2</v>
      </c>
      <c r="CQ14" s="75">
        <v>0</v>
      </c>
      <c r="CR14" s="115">
        <f t="shared" si="14"/>
        <v>6</v>
      </c>
      <c r="CS14" s="114">
        <v>2</v>
      </c>
      <c r="CT14" s="114">
        <v>0</v>
      </c>
      <c r="CU14" s="114">
        <v>0</v>
      </c>
      <c r="CV14" s="114">
        <v>1</v>
      </c>
      <c r="CW14" s="114">
        <v>0</v>
      </c>
      <c r="CX14" s="114">
        <v>2</v>
      </c>
      <c r="CY14" s="115">
        <f t="shared" si="15"/>
        <v>5</v>
      </c>
      <c r="CZ14" s="114">
        <v>0</v>
      </c>
      <c r="DA14" s="114">
        <v>1</v>
      </c>
      <c r="DB14" s="114">
        <v>0</v>
      </c>
      <c r="DC14" s="114">
        <v>2</v>
      </c>
      <c r="DD14" s="114">
        <v>0</v>
      </c>
      <c r="DE14" s="114">
        <v>2</v>
      </c>
      <c r="DF14" s="115">
        <f t="shared" si="16"/>
        <v>5</v>
      </c>
      <c r="DG14" s="75">
        <v>0</v>
      </c>
      <c r="DH14" s="75">
        <v>2</v>
      </c>
      <c r="DI14" s="75">
        <v>2</v>
      </c>
      <c r="DJ14" s="75">
        <v>2</v>
      </c>
      <c r="DK14" s="75">
        <v>0</v>
      </c>
      <c r="DL14" s="75">
        <v>2</v>
      </c>
      <c r="DM14" s="115">
        <f t="shared" si="17"/>
        <v>8</v>
      </c>
      <c r="DN14" s="75">
        <v>0</v>
      </c>
      <c r="DO14" s="75">
        <v>0</v>
      </c>
      <c r="DP14" s="75">
        <v>0</v>
      </c>
      <c r="DQ14" s="75">
        <v>0</v>
      </c>
      <c r="DR14" s="75">
        <v>0</v>
      </c>
      <c r="DS14" s="75">
        <v>2</v>
      </c>
      <c r="DT14" s="115">
        <f t="shared" si="18"/>
        <v>2</v>
      </c>
      <c r="DU14" s="126">
        <f t="shared" si="19"/>
        <v>61</v>
      </c>
      <c r="DV14" s="75">
        <f t="shared" si="20"/>
        <v>0</v>
      </c>
      <c r="DW14" s="68" cm="1">
        <f t="array" ref="DW14">RANK(DU14,$DU$2:$DU$32)+SUMPRODUCT(--($DU$2:$DU$32=$DU14),--(DV14&gt;$DV$2:$DV$32))</f>
        <v>13</v>
      </c>
      <c r="DX14" s="132"/>
    </row>
    <row r="15" spans="1:128" s="73" customFormat="1" ht="15.9" customHeight="1">
      <c r="A15" s="96">
        <v>17</v>
      </c>
      <c r="B15" s="74" t="s">
        <v>172</v>
      </c>
      <c r="C15" s="112">
        <f t="shared" si="0"/>
        <v>14</v>
      </c>
      <c r="D15" s="123">
        <f t="shared" si="1"/>
        <v>53</v>
      </c>
      <c r="E15" s="75">
        <v>0</v>
      </c>
      <c r="F15" s="75">
        <v>2</v>
      </c>
      <c r="G15" s="75">
        <v>0</v>
      </c>
      <c r="H15" s="75">
        <v>0</v>
      </c>
      <c r="I15" s="75">
        <v>0</v>
      </c>
      <c r="J15" s="75">
        <v>2</v>
      </c>
      <c r="K15" s="115">
        <f t="shared" si="2"/>
        <v>4</v>
      </c>
      <c r="L15" s="75">
        <v>1</v>
      </c>
      <c r="M15" s="75">
        <v>0</v>
      </c>
      <c r="N15" s="75">
        <v>2</v>
      </c>
      <c r="O15" s="75">
        <v>0</v>
      </c>
      <c r="P15" s="75">
        <v>2</v>
      </c>
      <c r="Q15" s="75">
        <v>0</v>
      </c>
      <c r="R15" s="115">
        <f t="shared" si="3"/>
        <v>5</v>
      </c>
      <c r="S15" s="75">
        <v>2</v>
      </c>
      <c r="T15" s="75">
        <v>0</v>
      </c>
      <c r="U15" s="75">
        <v>0</v>
      </c>
      <c r="V15" s="75">
        <v>0</v>
      </c>
      <c r="W15" s="75">
        <v>0</v>
      </c>
      <c r="X15" s="75">
        <v>2</v>
      </c>
      <c r="Y15" s="115">
        <f t="shared" si="4"/>
        <v>4</v>
      </c>
      <c r="Z15" s="75">
        <v>0</v>
      </c>
      <c r="AA15" s="75">
        <v>0</v>
      </c>
      <c r="AB15" s="75">
        <v>0</v>
      </c>
      <c r="AC15" s="75">
        <v>2</v>
      </c>
      <c r="AD15" s="75">
        <v>0</v>
      </c>
      <c r="AE15" s="94">
        <v>2</v>
      </c>
      <c r="AF15" s="115">
        <f t="shared" si="5"/>
        <v>4</v>
      </c>
      <c r="AG15" s="75">
        <v>0</v>
      </c>
      <c r="AH15" s="75">
        <v>2</v>
      </c>
      <c r="AI15" s="75">
        <v>0</v>
      </c>
      <c r="AJ15" s="75">
        <v>2</v>
      </c>
      <c r="AK15" s="75">
        <v>2</v>
      </c>
      <c r="AL15" s="75">
        <v>2</v>
      </c>
      <c r="AM15" s="115">
        <f t="shared" si="6"/>
        <v>8</v>
      </c>
      <c r="AN15" s="75">
        <v>0</v>
      </c>
      <c r="AO15" s="75">
        <v>0</v>
      </c>
      <c r="AP15" s="75">
        <v>0</v>
      </c>
      <c r="AQ15" s="75">
        <v>2</v>
      </c>
      <c r="AR15" s="75">
        <v>2</v>
      </c>
      <c r="AS15" s="75">
        <v>2</v>
      </c>
      <c r="AT15" s="115">
        <f t="shared" si="7"/>
        <v>6</v>
      </c>
      <c r="AU15" s="75">
        <v>2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115">
        <f t="shared" si="8"/>
        <v>2</v>
      </c>
      <c r="BB15" s="75">
        <v>0</v>
      </c>
      <c r="BC15" s="75">
        <v>0</v>
      </c>
      <c r="BD15" s="75">
        <v>2</v>
      </c>
      <c r="BE15" s="75">
        <v>0</v>
      </c>
      <c r="BF15" s="75">
        <v>0</v>
      </c>
      <c r="BG15" s="75">
        <v>0</v>
      </c>
      <c r="BH15" s="115">
        <f t="shared" si="9"/>
        <v>2</v>
      </c>
      <c r="BI15" s="75">
        <v>0</v>
      </c>
      <c r="BJ15" s="75">
        <v>0</v>
      </c>
      <c r="BK15" s="75">
        <v>2</v>
      </c>
      <c r="BL15" s="75">
        <v>0</v>
      </c>
      <c r="BM15" s="75">
        <v>0</v>
      </c>
      <c r="BN15" s="75">
        <v>0</v>
      </c>
      <c r="BO15" s="115">
        <f t="shared" si="10"/>
        <v>2</v>
      </c>
      <c r="BP15" s="131"/>
      <c r="BQ15" s="75">
        <v>0</v>
      </c>
      <c r="BR15" s="75">
        <v>0</v>
      </c>
      <c r="BS15" s="75">
        <v>0</v>
      </c>
      <c r="BT15" s="75">
        <v>0</v>
      </c>
      <c r="BU15" s="75">
        <v>0</v>
      </c>
      <c r="BV15" s="75">
        <v>0</v>
      </c>
      <c r="BW15" s="115">
        <f t="shared" si="11"/>
        <v>0</v>
      </c>
      <c r="BX15" s="75">
        <v>2</v>
      </c>
      <c r="BY15" s="75">
        <v>0</v>
      </c>
      <c r="BZ15" s="75">
        <v>0</v>
      </c>
      <c r="CA15" s="75">
        <v>0</v>
      </c>
      <c r="CB15" s="75">
        <v>0</v>
      </c>
      <c r="CC15" s="75">
        <v>0</v>
      </c>
      <c r="CD15" s="115">
        <f t="shared" si="12"/>
        <v>2</v>
      </c>
      <c r="CE15" s="75">
        <v>2</v>
      </c>
      <c r="CF15" s="75">
        <v>2</v>
      </c>
      <c r="CG15" s="75">
        <v>0</v>
      </c>
      <c r="CH15" s="75">
        <v>0</v>
      </c>
      <c r="CI15" s="75">
        <v>0</v>
      </c>
      <c r="CJ15" s="75">
        <v>0</v>
      </c>
      <c r="CK15" s="115">
        <f t="shared" si="13"/>
        <v>4</v>
      </c>
      <c r="CL15" s="75">
        <v>0</v>
      </c>
      <c r="CM15" s="75">
        <v>2</v>
      </c>
      <c r="CN15" s="75">
        <v>0</v>
      </c>
      <c r="CO15" s="75">
        <v>0</v>
      </c>
      <c r="CP15" s="75">
        <v>2</v>
      </c>
      <c r="CQ15" s="75">
        <v>0</v>
      </c>
      <c r="CR15" s="115">
        <f t="shared" si="14"/>
        <v>4</v>
      </c>
      <c r="CS15" s="114">
        <v>2</v>
      </c>
      <c r="CT15" s="114">
        <v>0</v>
      </c>
      <c r="CU15" s="114">
        <v>2</v>
      </c>
      <c r="CV15" s="114">
        <v>0</v>
      </c>
      <c r="CW15" s="114">
        <v>0</v>
      </c>
      <c r="CX15" s="114">
        <v>2</v>
      </c>
      <c r="CY15" s="115">
        <f t="shared" si="15"/>
        <v>6</v>
      </c>
      <c r="CZ15" s="114">
        <v>0</v>
      </c>
      <c r="DA15" s="114">
        <v>0</v>
      </c>
      <c r="DB15" s="114">
        <v>0</v>
      </c>
      <c r="DC15" s="114">
        <v>0</v>
      </c>
      <c r="DD15" s="114">
        <v>0</v>
      </c>
      <c r="DE15" s="114">
        <v>0</v>
      </c>
      <c r="DF15" s="115">
        <f t="shared" si="16"/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115">
        <f t="shared" si="17"/>
        <v>0</v>
      </c>
      <c r="DN15" s="75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115">
        <f t="shared" si="18"/>
        <v>0</v>
      </c>
      <c r="DU15" s="126">
        <f t="shared" si="19"/>
        <v>53</v>
      </c>
      <c r="DV15" s="75">
        <f t="shared" si="20"/>
        <v>0</v>
      </c>
      <c r="DW15" s="68" cm="1">
        <f t="array" ref="DW15">RANK(DU15,$DU$2:$DU$32)+SUMPRODUCT(--($DU$2:$DU$32=$DU15),--(DV15&gt;$DV$2:$DV$32))</f>
        <v>14</v>
      </c>
      <c r="DX15" s="132"/>
    </row>
    <row r="16" spans="1:128" s="73" customFormat="1" ht="15.9" customHeight="1">
      <c r="A16" s="96">
        <v>19</v>
      </c>
      <c r="B16" s="74" t="s">
        <v>200</v>
      </c>
      <c r="C16" s="112">
        <f t="shared" si="0"/>
        <v>14</v>
      </c>
      <c r="D16" s="123">
        <f t="shared" si="1"/>
        <v>53</v>
      </c>
      <c r="E16" s="95">
        <v>0</v>
      </c>
      <c r="F16" s="95">
        <v>0</v>
      </c>
      <c r="G16" s="95">
        <v>0</v>
      </c>
      <c r="H16" s="95">
        <v>2</v>
      </c>
      <c r="I16" s="95">
        <v>0</v>
      </c>
      <c r="J16" s="95">
        <v>2</v>
      </c>
      <c r="K16" s="115">
        <f t="shared" si="2"/>
        <v>4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115">
        <f t="shared" si="3"/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115">
        <f t="shared" si="4"/>
        <v>0</v>
      </c>
      <c r="Z16" s="95">
        <v>2</v>
      </c>
      <c r="AA16" s="95">
        <v>0</v>
      </c>
      <c r="AB16" s="95">
        <v>2</v>
      </c>
      <c r="AC16" s="95">
        <v>2</v>
      </c>
      <c r="AD16" s="95">
        <v>0</v>
      </c>
      <c r="AE16" s="94">
        <v>0</v>
      </c>
      <c r="AF16" s="115">
        <f t="shared" si="5"/>
        <v>6</v>
      </c>
      <c r="AG16" s="75">
        <v>0</v>
      </c>
      <c r="AH16" s="95">
        <v>0</v>
      </c>
      <c r="AI16" s="95">
        <v>0</v>
      </c>
      <c r="AJ16" s="95">
        <v>0</v>
      </c>
      <c r="AK16" s="95">
        <v>2</v>
      </c>
      <c r="AL16" s="95">
        <v>0</v>
      </c>
      <c r="AM16" s="115">
        <f t="shared" si="6"/>
        <v>2</v>
      </c>
      <c r="AN16" s="95">
        <v>0</v>
      </c>
      <c r="AO16" s="95">
        <v>2</v>
      </c>
      <c r="AP16" s="95">
        <v>0</v>
      </c>
      <c r="AQ16" s="95">
        <v>2</v>
      </c>
      <c r="AR16" s="95">
        <v>2</v>
      </c>
      <c r="AS16" s="95">
        <v>2</v>
      </c>
      <c r="AT16" s="115">
        <f t="shared" si="7"/>
        <v>8</v>
      </c>
      <c r="AU16" s="95">
        <v>2</v>
      </c>
      <c r="AV16" s="95">
        <v>0</v>
      </c>
      <c r="AW16" s="95">
        <v>2</v>
      </c>
      <c r="AX16" s="95">
        <v>0</v>
      </c>
      <c r="AY16" s="95">
        <v>2</v>
      </c>
      <c r="AZ16" s="95">
        <v>0</v>
      </c>
      <c r="BA16" s="115">
        <f t="shared" si="8"/>
        <v>6</v>
      </c>
      <c r="BB16" s="95">
        <v>2</v>
      </c>
      <c r="BC16" s="95">
        <v>1</v>
      </c>
      <c r="BD16" s="95">
        <v>2</v>
      </c>
      <c r="BE16" s="95">
        <v>0</v>
      </c>
      <c r="BF16" s="95">
        <v>0</v>
      </c>
      <c r="BG16" s="95">
        <v>0</v>
      </c>
      <c r="BH16" s="115">
        <f t="shared" si="9"/>
        <v>5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115">
        <f t="shared" si="10"/>
        <v>0</v>
      </c>
      <c r="BP16" s="131"/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2</v>
      </c>
      <c r="BW16" s="115">
        <f t="shared" si="11"/>
        <v>2</v>
      </c>
      <c r="BX16" s="95">
        <v>2</v>
      </c>
      <c r="BY16" s="95">
        <v>0</v>
      </c>
      <c r="BZ16" s="95">
        <v>0</v>
      </c>
      <c r="CA16" s="95">
        <v>0</v>
      </c>
      <c r="CB16" s="95">
        <v>2</v>
      </c>
      <c r="CC16" s="95">
        <v>0</v>
      </c>
      <c r="CD16" s="115">
        <f t="shared" si="12"/>
        <v>4</v>
      </c>
      <c r="CE16" s="95">
        <v>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115">
        <f t="shared" si="13"/>
        <v>0</v>
      </c>
      <c r="CL16" s="95">
        <v>0</v>
      </c>
      <c r="CM16" s="95">
        <v>2</v>
      </c>
      <c r="CN16" s="95">
        <v>2</v>
      </c>
      <c r="CO16" s="95">
        <v>0</v>
      </c>
      <c r="CP16" s="95">
        <v>2</v>
      </c>
      <c r="CQ16" s="95">
        <v>0</v>
      </c>
      <c r="CR16" s="115">
        <f t="shared" si="14"/>
        <v>6</v>
      </c>
      <c r="CS16" s="114">
        <v>2</v>
      </c>
      <c r="CT16" s="114">
        <v>0</v>
      </c>
      <c r="CU16" s="114">
        <v>0</v>
      </c>
      <c r="CV16" s="114">
        <v>2</v>
      </c>
      <c r="CW16" s="114">
        <v>0</v>
      </c>
      <c r="CX16" s="114">
        <v>0</v>
      </c>
      <c r="CY16" s="115">
        <f t="shared" si="15"/>
        <v>4</v>
      </c>
      <c r="CZ16" s="114">
        <v>0</v>
      </c>
      <c r="DA16" s="114">
        <v>0</v>
      </c>
      <c r="DB16" s="114">
        <v>0</v>
      </c>
      <c r="DC16" s="114">
        <v>2</v>
      </c>
      <c r="DD16" s="114">
        <v>0</v>
      </c>
      <c r="DE16" s="114">
        <v>0</v>
      </c>
      <c r="DF16" s="115">
        <f t="shared" si="16"/>
        <v>2</v>
      </c>
      <c r="DG16" s="95">
        <v>0</v>
      </c>
      <c r="DH16" s="75">
        <v>0</v>
      </c>
      <c r="DI16" s="95">
        <v>2</v>
      </c>
      <c r="DJ16" s="95">
        <v>0</v>
      </c>
      <c r="DK16" s="95">
        <v>0</v>
      </c>
      <c r="DL16" s="95">
        <v>0</v>
      </c>
      <c r="DM16" s="115">
        <f t="shared" si="17"/>
        <v>2</v>
      </c>
      <c r="DN16" s="95">
        <v>0</v>
      </c>
      <c r="DO16" s="95">
        <v>2</v>
      </c>
      <c r="DP16" s="95">
        <v>0</v>
      </c>
      <c r="DQ16" s="95">
        <v>0</v>
      </c>
      <c r="DR16" s="95">
        <v>0</v>
      </c>
      <c r="DS16" s="95">
        <v>0</v>
      </c>
      <c r="DT16" s="115">
        <f t="shared" si="18"/>
        <v>2</v>
      </c>
      <c r="DU16" s="126">
        <f t="shared" si="19"/>
        <v>53</v>
      </c>
      <c r="DV16" s="75">
        <f t="shared" si="20"/>
        <v>0</v>
      </c>
      <c r="DW16" s="68" cm="1">
        <f t="array" ref="DW16">RANK(DU16,$DU$2:$DU$32)+SUMPRODUCT(--($DU$2:$DU$32=$DU16),--(DV16&gt;$DV$2:$DV$32))</f>
        <v>14</v>
      </c>
      <c r="DX16" s="132"/>
    </row>
    <row r="17" spans="1:128" s="73" customFormat="1" ht="15.9" customHeight="1">
      <c r="A17" s="96">
        <v>2</v>
      </c>
      <c r="B17" s="74" t="s">
        <v>177</v>
      </c>
      <c r="C17" s="112">
        <f t="shared" si="0"/>
        <v>16</v>
      </c>
      <c r="D17" s="123">
        <f t="shared" si="1"/>
        <v>51</v>
      </c>
      <c r="E17" s="75">
        <v>0</v>
      </c>
      <c r="F17" s="75">
        <v>0</v>
      </c>
      <c r="G17" s="75">
        <v>0</v>
      </c>
      <c r="H17" s="75">
        <v>2</v>
      </c>
      <c r="I17" s="75">
        <v>0</v>
      </c>
      <c r="J17" s="75">
        <v>0</v>
      </c>
      <c r="K17" s="115">
        <f t="shared" si="2"/>
        <v>2</v>
      </c>
      <c r="L17" s="75">
        <v>0</v>
      </c>
      <c r="M17" s="75">
        <v>0</v>
      </c>
      <c r="N17" s="75">
        <v>2</v>
      </c>
      <c r="O17" s="75">
        <v>0</v>
      </c>
      <c r="P17" s="75">
        <v>0</v>
      </c>
      <c r="Q17" s="75">
        <v>0</v>
      </c>
      <c r="R17" s="115">
        <f t="shared" si="3"/>
        <v>2</v>
      </c>
      <c r="S17" s="75">
        <v>0</v>
      </c>
      <c r="T17" s="75">
        <v>0</v>
      </c>
      <c r="U17" s="75">
        <v>0</v>
      </c>
      <c r="V17" s="75">
        <v>1</v>
      </c>
      <c r="W17" s="75">
        <v>0</v>
      </c>
      <c r="X17" s="75">
        <v>0</v>
      </c>
      <c r="Y17" s="115">
        <f t="shared" si="4"/>
        <v>1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94">
        <v>0</v>
      </c>
      <c r="AF17" s="115">
        <f t="shared" si="5"/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2</v>
      </c>
      <c r="AM17" s="115">
        <f t="shared" si="6"/>
        <v>2</v>
      </c>
      <c r="AN17" s="75">
        <v>0</v>
      </c>
      <c r="AO17" s="75">
        <v>2</v>
      </c>
      <c r="AP17" s="75">
        <v>0</v>
      </c>
      <c r="AQ17" s="75">
        <v>0</v>
      </c>
      <c r="AR17" s="75">
        <v>0</v>
      </c>
      <c r="AS17" s="75">
        <v>0</v>
      </c>
      <c r="AT17" s="115">
        <f t="shared" si="7"/>
        <v>2</v>
      </c>
      <c r="AU17" s="75">
        <v>2</v>
      </c>
      <c r="AV17" s="75">
        <v>1</v>
      </c>
      <c r="AW17" s="75">
        <v>0</v>
      </c>
      <c r="AX17" s="75">
        <v>0</v>
      </c>
      <c r="AY17" s="75">
        <v>0</v>
      </c>
      <c r="AZ17" s="75">
        <v>0</v>
      </c>
      <c r="BA17" s="115">
        <f t="shared" si="8"/>
        <v>3</v>
      </c>
      <c r="BB17" s="75">
        <v>1</v>
      </c>
      <c r="BC17" s="75">
        <v>0</v>
      </c>
      <c r="BD17" s="75">
        <v>0</v>
      </c>
      <c r="BE17" s="75">
        <v>2</v>
      </c>
      <c r="BF17" s="75">
        <v>0</v>
      </c>
      <c r="BG17" s="75">
        <v>0</v>
      </c>
      <c r="BH17" s="115">
        <f t="shared" si="9"/>
        <v>3</v>
      </c>
      <c r="BI17" s="75">
        <v>1</v>
      </c>
      <c r="BJ17" s="75">
        <v>0</v>
      </c>
      <c r="BK17" s="75">
        <v>2</v>
      </c>
      <c r="BL17" s="75">
        <v>0</v>
      </c>
      <c r="BM17" s="75">
        <v>0</v>
      </c>
      <c r="BN17" s="75">
        <v>0</v>
      </c>
      <c r="BO17" s="115">
        <f t="shared" si="10"/>
        <v>3</v>
      </c>
      <c r="BP17" s="131"/>
      <c r="BQ17" s="75">
        <v>0</v>
      </c>
      <c r="BR17" s="75">
        <v>0</v>
      </c>
      <c r="BS17" s="75">
        <v>0</v>
      </c>
      <c r="BT17" s="75">
        <v>0</v>
      </c>
      <c r="BU17" s="75">
        <v>0</v>
      </c>
      <c r="BV17" s="75">
        <v>0</v>
      </c>
      <c r="BW17" s="115">
        <f t="shared" si="11"/>
        <v>0</v>
      </c>
      <c r="BX17" s="75">
        <v>2</v>
      </c>
      <c r="BY17" s="75">
        <v>0</v>
      </c>
      <c r="BZ17" s="75">
        <v>1</v>
      </c>
      <c r="CA17" s="75">
        <v>0</v>
      </c>
      <c r="CB17" s="75">
        <v>2</v>
      </c>
      <c r="CC17" s="75">
        <v>0</v>
      </c>
      <c r="CD17" s="115">
        <f t="shared" si="12"/>
        <v>5</v>
      </c>
      <c r="CE17" s="75">
        <v>0</v>
      </c>
      <c r="CF17" s="75">
        <v>0</v>
      </c>
      <c r="CG17" s="75">
        <v>2</v>
      </c>
      <c r="CH17" s="75">
        <v>0</v>
      </c>
      <c r="CI17" s="75">
        <v>0</v>
      </c>
      <c r="CJ17" s="75">
        <v>0</v>
      </c>
      <c r="CK17" s="115">
        <f t="shared" si="13"/>
        <v>2</v>
      </c>
      <c r="CL17" s="75">
        <v>0</v>
      </c>
      <c r="CM17" s="75">
        <v>2</v>
      </c>
      <c r="CN17" s="75">
        <v>0</v>
      </c>
      <c r="CO17" s="75">
        <v>2</v>
      </c>
      <c r="CP17" s="75">
        <v>2</v>
      </c>
      <c r="CQ17" s="75">
        <v>2</v>
      </c>
      <c r="CR17" s="115">
        <f t="shared" si="14"/>
        <v>8</v>
      </c>
      <c r="CS17" s="114">
        <v>0</v>
      </c>
      <c r="CT17" s="114">
        <v>0</v>
      </c>
      <c r="CU17" s="114">
        <v>2</v>
      </c>
      <c r="CV17" s="114">
        <v>0</v>
      </c>
      <c r="CW17" s="114">
        <v>0</v>
      </c>
      <c r="CX17" s="114">
        <v>2</v>
      </c>
      <c r="CY17" s="115">
        <f t="shared" si="15"/>
        <v>4</v>
      </c>
      <c r="CZ17" s="114">
        <v>2</v>
      </c>
      <c r="DA17" s="114">
        <v>2</v>
      </c>
      <c r="DB17" s="114">
        <v>0</v>
      </c>
      <c r="DC17" s="114">
        <v>0</v>
      </c>
      <c r="DD17" s="114">
        <v>0</v>
      </c>
      <c r="DE17" s="114">
        <v>0</v>
      </c>
      <c r="DF17" s="115">
        <f t="shared" si="16"/>
        <v>4</v>
      </c>
      <c r="DG17" s="75">
        <v>0</v>
      </c>
      <c r="DH17" s="75">
        <v>2</v>
      </c>
      <c r="DI17" s="75">
        <v>2</v>
      </c>
      <c r="DJ17" s="75">
        <v>2</v>
      </c>
      <c r="DK17" s="75">
        <v>0</v>
      </c>
      <c r="DL17" s="75">
        <v>2</v>
      </c>
      <c r="DM17" s="115">
        <f t="shared" si="17"/>
        <v>8</v>
      </c>
      <c r="DN17" s="75">
        <v>0</v>
      </c>
      <c r="DO17" s="75">
        <v>0</v>
      </c>
      <c r="DP17" s="75">
        <v>0</v>
      </c>
      <c r="DQ17" s="75">
        <v>0</v>
      </c>
      <c r="DR17" s="75">
        <v>2</v>
      </c>
      <c r="DS17" s="75">
        <v>0</v>
      </c>
      <c r="DT17" s="115">
        <f t="shared" si="18"/>
        <v>2</v>
      </c>
      <c r="DU17" s="126">
        <f t="shared" si="19"/>
        <v>51</v>
      </c>
      <c r="DV17" s="75">
        <f t="shared" si="20"/>
        <v>0</v>
      </c>
      <c r="DW17" s="68" cm="1">
        <f t="array" ref="DW17">RANK(DU17,$DU$2:$DU$32)+SUMPRODUCT(--($DU$2:$DU$32=$DU17),--(DV17&gt;$DV$2:$DV$32))</f>
        <v>16</v>
      </c>
      <c r="DX17" s="132"/>
    </row>
    <row r="18" spans="1:128" s="73" customFormat="1" ht="15.9" customHeight="1">
      <c r="A18" s="96">
        <v>14</v>
      </c>
      <c r="B18" s="74" t="s">
        <v>195</v>
      </c>
      <c r="C18" s="112">
        <f t="shared" si="0"/>
        <v>16</v>
      </c>
      <c r="D18" s="123">
        <f t="shared" si="1"/>
        <v>51</v>
      </c>
      <c r="E18" s="75">
        <v>2</v>
      </c>
      <c r="F18" s="75">
        <v>0</v>
      </c>
      <c r="G18" s="75">
        <v>0</v>
      </c>
      <c r="H18" s="75">
        <v>0</v>
      </c>
      <c r="I18" s="75">
        <v>2</v>
      </c>
      <c r="J18" s="75">
        <v>0</v>
      </c>
      <c r="K18" s="115">
        <f t="shared" si="2"/>
        <v>4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115">
        <f t="shared" si="3"/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115">
        <f t="shared" si="4"/>
        <v>0</v>
      </c>
      <c r="Z18" s="75">
        <v>0</v>
      </c>
      <c r="AA18" s="75">
        <v>2</v>
      </c>
      <c r="AB18" s="75">
        <v>0</v>
      </c>
      <c r="AC18" s="75">
        <v>2</v>
      </c>
      <c r="AD18" s="75">
        <v>0</v>
      </c>
      <c r="AE18" s="94">
        <v>0</v>
      </c>
      <c r="AF18" s="115">
        <f t="shared" si="5"/>
        <v>4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115">
        <f t="shared" si="6"/>
        <v>0</v>
      </c>
      <c r="AN18" s="75">
        <v>0</v>
      </c>
      <c r="AO18" s="75">
        <v>0</v>
      </c>
      <c r="AP18" s="75">
        <v>2</v>
      </c>
      <c r="AQ18" s="75">
        <v>2</v>
      </c>
      <c r="AR18" s="75">
        <v>0</v>
      </c>
      <c r="AS18" s="75">
        <v>2</v>
      </c>
      <c r="AT18" s="115">
        <f t="shared" si="7"/>
        <v>6</v>
      </c>
      <c r="AU18" s="75">
        <v>2</v>
      </c>
      <c r="AV18" s="75">
        <v>0</v>
      </c>
      <c r="AW18" s="75">
        <v>2</v>
      </c>
      <c r="AX18" s="75">
        <v>0</v>
      </c>
      <c r="AY18" s="75">
        <v>2</v>
      </c>
      <c r="AZ18" s="75">
        <v>0</v>
      </c>
      <c r="BA18" s="115">
        <f t="shared" si="8"/>
        <v>6</v>
      </c>
      <c r="BB18" s="75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115">
        <f t="shared" si="9"/>
        <v>0</v>
      </c>
      <c r="BI18" s="75">
        <v>0</v>
      </c>
      <c r="BJ18" s="75">
        <v>0</v>
      </c>
      <c r="BK18" s="75">
        <v>0</v>
      </c>
      <c r="BL18" s="75">
        <v>0</v>
      </c>
      <c r="BM18" s="75">
        <v>2</v>
      </c>
      <c r="BN18" s="75">
        <v>0</v>
      </c>
      <c r="BO18" s="115">
        <f t="shared" si="10"/>
        <v>2</v>
      </c>
      <c r="BP18" s="131"/>
      <c r="BQ18" s="75">
        <v>2</v>
      </c>
      <c r="BR18" s="75">
        <v>0</v>
      </c>
      <c r="BS18" s="75">
        <v>0</v>
      </c>
      <c r="BT18" s="75">
        <v>2</v>
      </c>
      <c r="BU18" s="75">
        <v>0</v>
      </c>
      <c r="BV18" s="75">
        <v>2</v>
      </c>
      <c r="BW18" s="115">
        <f t="shared" si="11"/>
        <v>6</v>
      </c>
      <c r="BX18" s="75">
        <v>0</v>
      </c>
      <c r="BY18" s="75">
        <v>0</v>
      </c>
      <c r="BZ18" s="75">
        <v>0</v>
      </c>
      <c r="CA18" s="75">
        <v>0</v>
      </c>
      <c r="CB18" s="75">
        <v>0</v>
      </c>
      <c r="CC18" s="75">
        <v>2</v>
      </c>
      <c r="CD18" s="115">
        <f t="shared" si="12"/>
        <v>2</v>
      </c>
      <c r="CE18" s="75">
        <v>0</v>
      </c>
      <c r="CF18" s="75">
        <v>0</v>
      </c>
      <c r="CG18" s="75">
        <v>0</v>
      </c>
      <c r="CH18" s="75">
        <v>0</v>
      </c>
      <c r="CI18" s="75">
        <v>0</v>
      </c>
      <c r="CJ18" s="75">
        <v>0</v>
      </c>
      <c r="CK18" s="115">
        <f t="shared" si="13"/>
        <v>0</v>
      </c>
      <c r="CL18" s="75">
        <v>0</v>
      </c>
      <c r="CM18" s="75">
        <v>0</v>
      </c>
      <c r="CN18" s="75">
        <v>0</v>
      </c>
      <c r="CO18" s="75">
        <v>2</v>
      </c>
      <c r="CP18" s="75">
        <v>0</v>
      </c>
      <c r="CQ18" s="75">
        <v>0</v>
      </c>
      <c r="CR18" s="115">
        <f t="shared" si="14"/>
        <v>2</v>
      </c>
      <c r="CS18" s="114">
        <v>0</v>
      </c>
      <c r="CT18" s="114">
        <v>0</v>
      </c>
      <c r="CU18" s="114">
        <v>0</v>
      </c>
      <c r="CV18" s="114">
        <v>0</v>
      </c>
      <c r="CW18" s="114">
        <v>2</v>
      </c>
      <c r="CX18" s="114">
        <v>2</v>
      </c>
      <c r="CY18" s="115">
        <f t="shared" si="15"/>
        <v>4</v>
      </c>
      <c r="CZ18" s="114">
        <v>0</v>
      </c>
      <c r="DA18" s="114">
        <v>0</v>
      </c>
      <c r="DB18" s="114">
        <v>0</v>
      </c>
      <c r="DC18" s="114">
        <v>2</v>
      </c>
      <c r="DD18" s="114">
        <v>2</v>
      </c>
      <c r="DE18" s="114">
        <v>0</v>
      </c>
      <c r="DF18" s="115">
        <f t="shared" si="16"/>
        <v>4</v>
      </c>
      <c r="DG18" s="75">
        <v>0</v>
      </c>
      <c r="DH18" s="75">
        <v>0</v>
      </c>
      <c r="DI18" s="75">
        <v>2</v>
      </c>
      <c r="DJ18" s="75">
        <v>0</v>
      </c>
      <c r="DK18" s="75">
        <v>0</v>
      </c>
      <c r="DL18" s="75">
        <v>2</v>
      </c>
      <c r="DM18" s="115">
        <f t="shared" si="17"/>
        <v>4</v>
      </c>
      <c r="DN18" s="75">
        <v>0</v>
      </c>
      <c r="DO18" s="75">
        <v>2</v>
      </c>
      <c r="DP18" s="75">
        <v>0</v>
      </c>
      <c r="DQ18" s="75">
        <v>1</v>
      </c>
      <c r="DR18" s="75">
        <v>2</v>
      </c>
      <c r="DS18" s="75">
        <v>2</v>
      </c>
      <c r="DT18" s="115">
        <f t="shared" si="18"/>
        <v>7</v>
      </c>
      <c r="DU18" s="126">
        <f t="shared" si="19"/>
        <v>51</v>
      </c>
      <c r="DV18" s="75">
        <f t="shared" si="20"/>
        <v>0</v>
      </c>
      <c r="DW18" s="68" cm="1">
        <f t="array" ref="DW18">RANK(DU18,$DU$2:$DU$32)+SUMPRODUCT(--($DU$2:$DU$32=$DU18),--(DV18&gt;$DV$2:$DV$32))</f>
        <v>16</v>
      </c>
      <c r="DX18" s="132"/>
    </row>
    <row r="19" spans="1:128" s="73" customFormat="1" ht="15.9" customHeight="1">
      <c r="A19" s="96">
        <v>16</v>
      </c>
      <c r="B19" s="74" t="s">
        <v>192</v>
      </c>
      <c r="C19" s="112">
        <f t="shared" si="0"/>
        <v>18</v>
      </c>
      <c r="D19" s="123">
        <f t="shared" si="1"/>
        <v>48</v>
      </c>
      <c r="E19" s="75">
        <v>0</v>
      </c>
      <c r="F19" s="75">
        <v>2</v>
      </c>
      <c r="G19" s="75">
        <v>0</v>
      </c>
      <c r="H19" s="75">
        <v>2</v>
      </c>
      <c r="I19" s="75">
        <v>0</v>
      </c>
      <c r="J19" s="75">
        <v>0</v>
      </c>
      <c r="K19" s="115">
        <f t="shared" si="2"/>
        <v>4</v>
      </c>
      <c r="L19" s="75">
        <v>1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115">
        <f t="shared" si="3"/>
        <v>1</v>
      </c>
      <c r="S19" s="75">
        <v>0</v>
      </c>
      <c r="T19" s="75">
        <v>0</v>
      </c>
      <c r="U19" s="75">
        <v>0</v>
      </c>
      <c r="V19" s="75">
        <v>2</v>
      </c>
      <c r="W19" s="75">
        <v>0</v>
      </c>
      <c r="X19" s="75">
        <v>2</v>
      </c>
      <c r="Y19" s="115">
        <f t="shared" si="4"/>
        <v>4</v>
      </c>
      <c r="Z19" s="75">
        <v>0</v>
      </c>
      <c r="AA19" s="75">
        <v>0</v>
      </c>
      <c r="AB19" s="75">
        <v>0</v>
      </c>
      <c r="AC19" s="75">
        <v>2</v>
      </c>
      <c r="AD19" s="75">
        <v>0</v>
      </c>
      <c r="AE19" s="94">
        <v>0</v>
      </c>
      <c r="AF19" s="115">
        <f t="shared" si="5"/>
        <v>2</v>
      </c>
      <c r="AG19" s="75">
        <v>0</v>
      </c>
      <c r="AH19" s="75">
        <v>0</v>
      </c>
      <c r="AI19" s="75">
        <v>2</v>
      </c>
      <c r="AJ19" s="75">
        <v>0</v>
      </c>
      <c r="AK19" s="75">
        <v>2</v>
      </c>
      <c r="AL19" s="75">
        <v>2</v>
      </c>
      <c r="AM19" s="115">
        <f t="shared" si="6"/>
        <v>6</v>
      </c>
      <c r="AN19" s="75">
        <v>0</v>
      </c>
      <c r="AO19" s="75">
        <v>0</v>
      </c>
      <c r="AP19" s="75">
        <v>0</v>
      </c>
      <c r="AQ19" s="75">
        <v>2</v>
      </c>
      <c r="AR19" s="75">
        <v>0</v>
      </c>
      <c r="AS19" s="75">
        <v>2</v>
      </c>
      <c r="AT19" s="115">
        <f t="shared" si="7"/>
        <v>4</v>
      </c>
      <c r="AU19" s="75">
        <v>2</v>
      </c>
      <c r="AV19" s="75">
        <v>0</v>
      </c>
      <c r="AW19" s="75">
        <v>2</v>
      </c>
      <c r="AX19" s="75">
        <v>0</v>
      </c>
      <c r="AY19" s="75">
        <v>0</v>
      </c>
      <c r="AZ19" s="75">
        <v>0</v>
      </c>
      <c r="BA19" s="115">
        <f t="shared" si="8"/>
        <v>4</v>
      </c>
      <c r="BB19" s="75">
        <v>0</v>
      </c>
      <c r="BC19" s="75">
        <v>0</v>
      </c>
      <c r="BD19" s="75">
        <v>2</v>
      </c>
      <c r="BE19" s="75">
        <v>0</v>
      </c>
      <c r="BF19" s="75">
        <v>2</v>
      </c>
      <c r="BG19" s="75">
        <v>0</v>
      </c>
      <c r="BH19" s="115">
        <f t="shared" si="9"/>
        <v>4</v>
      </c>
      <c r="BI19" s="75">
        <v>0</v>
      </c>
      <c r="BJ19" s="75">
        <v>0</v>
      </c>
      <c r="BK19" s="75">
        <v>2</v>
      </c>
      <c r="BL19" s="75">
        <v>0</v>
      </c>
      <c r="BM19" s="75">
        <v>0</v>
      </c>
      <c r="BN19" s="75">
        <v>0</v>
      </c>
      <c r="BO19" s="115">
        <f t="shared" si="10"/>
        <v>2</v>
      </c>
      <c r="BP19" s="131"/>
      <c r="BQ19" s="75">
        <v>0</v>
      </c>
      <c r="BR19" s="75">
        <v>0</v>
      </c>
      <c r="BS19" s="75">
        <v>0</v>
      </c>
      <c r="BT19" s="75">
        <v>0</v>
      </c>
      <c r="BU19" s="75">
        <v>0</v>
      </c>
      <c r="BV19" s="75">
        <v>0</v>
      </c>
      <c r="BW19" s="115">
        <f t="shared" si="11"/>
        <v>0</v>
      </c>
      <c r="BX19" s="75">
        <v>1</v>
      </c>
      <c r="BY19" s="75">
        <v>0</v>
      </c>
      <c r="BZ19" s="75">
        <v>0</v>
      </c>
      <c r="CA19" s="75">
        <v>0</v>
      </c>
      <c r="CB19" s="75">
        <v>2</v>
      </c>
      <c r="CC19" s="75">
        <v>0</v>
      </c>
      <c r="CD19" s="115">
        <f t="shared" si="12"/>
        <v>3</v>
      </c>
      <c r="CE19" s="75">
        <v>2</v>
      </c>
      <c r="CF19" s="75">
        <v>0</v>
      </c>
      <c r="CG19" s="75">
        <v>2</v>
      </c>
      <c r="CH19" s="75">
        <v>0</v>
      </c>
      <c r="CI19" s="75">
        <v>0</v>
      </c>
      <c r="CJ19" s="75">
        <v>0</v>
      </c>
      <c r="CK19" s="115">
        <f t="shared" si="13"/>
        <v>4</v>
      </c>
      <c r="CL19" s="75">
        <v>0</v>
      </c>
      <c r="CM19" s="75">
        <v>0</v>
      </c>
      <c r="CN19" s="75">
        <v>0</v>
      </c>
      <c r="CO19" s="75">
        <v>2</v>
      </c>
      <c r="CP19" s="75">
        <v>2</v>
      </c>
      <c r="CQ19" s="75">
        <v>0</v>
      </c>
      <c r="CR19" s="115">
        <f t="shared" si="14"/>
        <v>4</v>
      </c>
      <c r="CS19" s="114">
        <v>0</v>
      </c>
      <c r="CT19" s="114">
        <v>0</v>
      </c>
      <c r="CU19" s="114">
        <v>0</v>
      </c>
      <c r="CV19" s="114">
        <v>0</v>
      </c>
      <c r="CW19" s="114">
        <v>0</v>
      </c>
      <c r="CX19" s="114">
        <v>2</v>
      </c>
      <c r="CY19" s="115">
        <f t="shared" si="15"/>
        <v>2</v>
      </c>
      <c r="CZ19" s="114">
        <v>0</v>
      </c>
      <c r="DA19" s="114">
        <v>0</v>
      </c>
      <c r="DB19" s="114">
        <v>0</v>
      </c>
      <c r="DC19" s="114">
        <v>2</v>
      </c>
      <c r="DD19" s="114">
        <v>0</v>
      </c>
      <c r="DE19" s="114">
        <v>0</v>
      </c>
      <c r="DF19" s="115">
        <f t="shared" si="16"/>
        <v>2</v>
      </c>
      <c r="DG19" s="75">
        <v>0</v>
      </c>
      <c r="DH19" s="75">
        <v>0</v>
      </c>
      <c r="DI19" s="75">
        <v>0</v>
      </c>
      <c r="DJ19" s="75">
        <v>0</v>
      </c>
      <c r="DK19" s="75">
        <v>0</v>
      </c>
      <c r="DL19" s="75">
        <v>2</v>
      </c>
      <c r="DM19" s="115">
        <f t="shared" si="17"/>
        <v>2</v>
      </c>
      <c r="DN19" s="75">
        <v>0</v>
      </c>
      <c r="DO19" s="75">
        <v>0</v>
      </c>
      <c r="DP19" s="75">
        <v>0</v>
      </c>
      <c r="DQ19" s="75">
        <v>0</v>
      </c>
      <c r="DR19" s="75">
        <v>0</v>
      </c>
      <c r="DS19" s="75">
        <v>0</v>
      </c>
      <c r="DT19" s="115">
        <f t="shared" si="18"/>
        <v>0</v>
      </c>
      <c r="DU19" s="126">
        <f t="shared" si="19"/>
        <v>48</v>
      </c>
      <c r="DV19" s="75">
        <f t="shared" si="20"/>
        <v>0</v>
      </c>
      <c r="DW19" s="68" cm="1">
        <f t="array" ref="DW19">RANK(DU19,$DU$2:$DU$32)+SUMPRODUCT(--($DU$2:$DU$32=$DU19),--(DV19&gt;$DV$2:$DV$32))</f>
        <v>18</v>
      </c>
      <c r="DX19" s="132"/>
    </row>
    <row r="20" spans="1:128" s="73" customFormat="1" ht="15.9" customHeight="1">
      <c r="A20" s="96">
        <v>10</v>
      </c>
      <c r="B20" s="74" t="s">
        <v>188</v>
      </c>
      <c r="C20" s="112">
        <f t="shared" si="0"/>
        <v>19</v>
      </c>
      <c r="D20" s="123">
        <f t="shared" si="1"/>
        <v>39</v>
      </c>
      <c r="E20" s="75">
        <v>0</v>
      </c>
      <c r="F20" s="75">
        <v>2</v>
      </c>
      <c r="G20" s="75">
        <v>0</v>
      </c>
      <c r="H20" s="75">
        <v>0</v>
      </c>
      <c r="I20" s="75">
        <v>0</v>
      </c>
      <c r="J20" s="75">
        <v>0</v>
      </c>
      <c r="K20" s="115">
        <f t="shared" si="2"/>
        <v>2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115">
        <f t="shared" si="3"/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115">
        <f t="shared" si="4"/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94">
        <v>0</v>
      </c>
      <c r="AF20" s="115">
        <f t="shared" si="5"/>
        <v>0</v>
      </c>
      <c r="AG20" s="75">
        <v>0</v>
      </c>
      <c r="AH20" s="75">
        <v>0</v>
      </c>
      <c r="AI20" s="75">
        <v>2</v>
      </c>
      <c r="AJ20" s="75">
        <v>0</v>
      </c>
      <c r="AK20" s="75">
        <v>0</v>
      </c>
      <c r="AL20" s="75">
        <v>0</v>
      </c>
      <c r="AM20" s="115">
        <f t="shared" si="6"/>
        <v>2</v>
      </c>
      <c r="AN20" s="75">
        <v>2</v>
      </c>
      <c r="AO20" s="75">
        <v>0</v>
      </c>
      <c r="AP20" s="75">
        <v>2</v>
      </c>
      <c r="AQ20" s="75">
        <v>2</v>
      </c>
      <c r="AR20" s="75">
        <v>2</v>
      </c>
      <c r="AS20" s="75">
        <v>0</v>
      </c>
      <c r="AT20" s="115">
        <f t="shared" si="7"/>
        <v>8</v>
      </c>
      <c r="AU20" s="75">
        <v>2</v>
      </c>
      <c r="AV20" s="75">
        <v>0</v>
      </c>
      <c r="AW20" s="75">
        <v>0</v>
      </c>
      <c r="AX20" s="75">
        <v>0</v>
      </c>
      <c r="AY20" s="75">
        <v>0</v>
      </c>
      <c r="AZ20" s="75">
        <v>0</v>
      </c>
      <c r="BA20" s="115">
        <f t="shared" si="8"/>
        <v>2</v>
      </c>
      <c r="BB20" s="75">
        <v>2</v>
      </c>
      <c r="BC20" s="75">
        <v>0</v>
      </c>
      <c r="BD20" s="75">
        <v>2</v>
      </c>
      <c r="BE20" s="75">
        <v>0</v>
      </c>
      <c r="BF20" s="75">
        <v>2</v>
      </c>
      <c r="BG20" s="75">
        <v>0</v>
      </c>
      <c r="BH20" s="115">
        <f t="shared" si="9"/>
        <v>6</v>
      </c>
      <c r="BI20" s="75">
        <v>0</v>
      </c>
      <c r="BJ20" s="75">
        <v>0</v>
      </c>
      <c r="BK20" s="75">
        <v>2</v>
      </c>
      <c r="BL20" s="75">
        <v>0</v>
      </c>
      <c r="BM20" s="75">
        <v>0</v>
      </c>
      <c r="BN20" s="75">
        <v>0</v>
      </c>
      <c r="BO20" s="115">
        <f t="shared" si="10"/>
        <v>2</v>
      </c>
      <c r="BP20" s="131"/>
      <c r="BQ20" s="75">
        <v>0</v>
      </c>
      <c r="BR20" s="75">
        <v>0</v>
      </c>
      <c r="BS20" s="75">
        <v>2</v>
      </c>
      <c r="BT20" s="75">
        <v>0</v>
      </c>
      <c r="BU20" s="75">
        <v>0</v>
      </c>
      <c r="BV20" s="75">
        <v>0</v>
      </c>
      <c r="BW20" s="115">
        <f t="shared" si="11"/>
        <v>2</v>
      </c>
      <c r="BX20" s="75">
        <v>1</v>
      </c>
      <c r="BY20" s="75">
        <v>0</v>
      </c>
      <c r="BZ20" s="75">
        <v>0</v>
      </c>
      <c r="CA20" s="75">
        <v>0</v>
      </c>
      <c r="CB20" s="75">
        <v>2</v>
      </c>
      <c r="CC20" s="75">
        <v>0</v>
      </c>
      <c r="CD20" s="115">
        <f t="shared" si="12"/>
        <v>3</v>
      </c>
      <c r="CE20" s="75">
        <v>0</v>
      </c>
      <c r="CF20" s="75">
        <v>0</v>
      </c>
      <c r="CG20" s="75">
        <v>0</v>
      </c>
      <c r="CH20" s="75">
        <v>0</v>
      </c>
      <c r="CI20" s="75">
        <v>0</v>
      </c>
      <c r="CJ20" s="75">
        <v>0</v>
      </c>
      <c r="CK20" s="115">
        <f t="shared" si="13"/>
        <v>0</v>
      </c>
      <c r="CL20" s="75">
        <v>0</v>
      </c>
      <c r="CM20" s="75">
        <v>2</v>
      </c>
      <c r="CN20" s="75">
        <v>0</v>
      </c>
      <c r="CO20" s="75">
        <v>2</v>
      </c>
      <c r="CP20" s="75">
        <v>2</v>
      </c>
      <c r="CQ20" s="75">
        <v>0</v>
      </c>
      <c r="CR20" s="115">
        <f t="shared" si="14"/>
        <v>6</v>
      </c>
      <c r="CS20" s="114">
        <v>0</v>
      </c>
      <c r="CT20" s="114">
        <v>0</v>
      </c>
      <c r="CU20" s="114">
        <v>0</v>
      </c>
      <c r="CV20" s="114">
        <v>0</v>
      </c>
      <c r="CW20" s="114">
        <v>0</v>
      </c>
      <c r="CX20" s="114">
        <v>2</v>
      </c>
      <c r="CY20" s="115">
        <f t="shared" si="15"/>
        <v>2</v>
      </c>
      <c r="CZ20" s="114">
        <v>0</v>
      </c>
      <c r="DA20" s="114">
        <v>0</v>
      </c>
      <c r="DB20" s="114">
        <v>0</v>
      </c>
      <c r="DC20" s="114">
        <v>2</v>
      </c>
      <c r="DD20" s="114">
        <v>0</v>
      </c>
      <c r="DE20" s="114">
        <v>0</v>
      </c>
      <c r="DF20" s="115">
        <f t="shared" si="16"/>
        <v>2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115">
        <f t="shared" si="17"/>
        <v>0</v>
      </c>
      <c r="DN20" s="75">
        <v>0</v>
      </c>
      <c r="DO20" s="75">
        <v>2</v>
      </c>
      <c r="DP20" s="75">
        <v>0</v>
      </c>
      <c r="DQ20" s="75">
        <v>0</v>
      </c>
      <c r="DR20" s="75">
        <v>0</v>
      </c>
      <c r="DS20" s="75">
        <v>0</v>
      </c>
      <c r="DT20" s="115">
        <f t="shared" si="18"/>
        <v>2</v>
      </c>
      <c r="DU20" s="126">
        <f t="shared" si="19"/>
        <v>39</v>
      </c>
      <c r="DV20" s="75">
        <f t="shared" si="20"/>
        <v>0</v>
      </c>
      <c r="DW20" s="68" cm="1">
        <f t="array" ref="DW20">RANK(DU20,$DU$2:$DU$32)+SUMPRODUCT(--($DU$2:$DU$32=$DU20),--(DV20&gt;$DV$2:$DV$32))</f>
        <v>19</v>
      </c>
      <c r="DX20" s="132"/>
    </row>
    <row r="21" spans="1:128" s="73" customFormat="1" ht="15.9" customHeight="1">
      <c r="A21" s="96">
        <v>3</v>
      </c>
      <c r="B21" s="74" t="s">
        <v>180</v>
      </c>
      <c r="C21" s="112">
        <f t="shared" si="0"/>
        <v>20</v>
      </c>
      <c r="D21" s="123">
        <f t="shared" si="1"/>
        <v>38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2</v>
      </c>
      <c r="K21" s="115">
        <f t="shared" si="2"/>
        <v>2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115">
        <f t="shared" si="3"/>
        <v>0</v>
      </c>
      <c r="S21" s="75">
        <v>0</v>
      </c>
      <c r="T21" s="75">
        <v>0</v>
      </c>
      <c r="U21" s="75">
        <v>0</v>
      </c>
      <c r="V21" s="75">
        <v>0</v>
      </c>
      <c r="W21" s="75">
        <v>2</v>
      </c>
      <c r="X21" s="75">
        <v>0</v>
      </c>
      <c r="Y21" s="115">
        <f t="shared" si="4"/>
        <v>2</v>
      </c>
      <c r="Z21" s="75">
        <v>2</v>
      </c>
      <c r="AA21" s="75">
        <v>0</v>
      </c>
      <c r="AB21" s="75">
        <v>0</v>
      </c>
      <c r="AC21" s="75">
        <v>0</v>
      </c>
      <c r="AD21" s="75">
        <v>0</v>
      </c>
      <c r="AE21" s="94">
        <v>0</v>
      </c>
      <c r="AF21" s="115">
        <f t="shared" si="5"/>
        <v>2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2</v>
      </c>
      <c r="AM21" s="115">
        <f t="shared" si="6"/>
        <v>2</v>
      </c>
      <c r="AN21" s="75">
        <v>0</v>
      </c>
      <c r="AO21" s="75">
        <v>2</v>
      </c>
      <c r="AP21" s="75">
        <v>2</v>
      </c>
      <c r="AQ21" s="75">
        <v>2</v>
      </c>
      <c r="AR21" s="75">
        <v>2</v>
      </c>
      <c r="AS21" s="75">
        <v>0</v>
      </c>
      <c r="AT21" s="115">
        <f t="shared" si="7"/>
        <v>8</v>
      </c>
      <c r="AU21" s="75">
        <v>2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115">
        <f t="shared" si="8"/>
        <v>2</v>
      </c>
      <c r="BB21" s="75">
        <v>2</v>
      </c>
      <c r="BC21" s="75">
        <v>0</v>
      </c>
      <c r="BD21" s="75">
        <v>0</v>
      </c>
      <c r="BE21" s="75">
        <v>0</v>
      </c>
      <c r="BF21" s="75">
        <v>0</v>
      </c>
      <c r="BG21" s="75">
        <v>0</v>
      </c>
      <c r="BH21" s="115">
        <f t="shared" si="9"/>
        <v>2</v>
      </c>
      <c r="BI21" s="75">
        <v>0</v>
      </c>
      <c r="BJ21" s="75">
        <v>0</v>
      </c>
      <c r="BK21" s="75">
        <v>0</v>
      </c>
      <c r="BL21" s="75">
        <v>0</v>
      </c>
      <c r="BM21" s="75">
        <v>2</v>
      </c>
      <c r="BN21" s="75">
        <v>0</v>
      </c>
      <c r="BO21" s="115">
        <f t="shared" si="10"/>
        <v>2</v>
      </c>
      <c r="BP21" s="131"/>
      <c r="BQ21" s="75">
        <v>2</v>
      </c>
      <c r="BR21" s="75">
        <v>0</v>
      </c>
      <c r="BS21" s="75">
        <v>0</v>
      </c>
      <c r="BT21" s="75">
        <v>0</v>
      </c>
      <c r="BU21" s="75">
        <v>0</v>
      </c>
      <c r="BV21" s="75">
        <v>1</v>
      </c>
      <c r="BW21" s="115">
        <f t="shared" si="11"/>
        <v>3</v>
      </c>
      <c r="BX21" s="75">
        <v>1</v>
      </c>
      <c r="BY21" s="75">
        <v>2</v>
      </c>
      <c r="BZ21" s="75">
        <v>0</v>
      </c>
      <c r="CA21" s="75">
        <v>0</v>
      </c>
      <c r="CB21" s="75">
        <v>2</v>
      </c>
      <c r="CC21" s="75">
        <v>0</v>
      </c>
      <c r="CD21" s="115">
        <f t="shared" si="12"/>
        <v>5</v>
      </c>
      <c r="CE21" s="75">
        <v>0</v>
      </c>
      <c r="CF21" s="75">
        <v>0</v>
      </c>
      <c r="CG21" s="75">
        <v>2</v>
      </c>
      <c r="CH21" s="75">
        <v>0</v>
      </c>
      <c r="CI21" s="75">
        <v>0</v>
      </c>
      <c r="CJ21" s="75">
        <v>0</v>
      </c>
      <c r="CK21" s="115">
        <f t="shared" si="13"/>
        <v>2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115">
        <f t="shared" si="14"/>
        <v>0</v>
      </c>
      <c r="CS21" s="114">
        <v>0</v>
      </c>
      <c r="CT21" s="114">
        <v>0</v>
      </c>
      <c r="CU21" s="114">
        <v>0</v>
      </c>
      <c r="CV21" s="114">
        <v>0</v>
      </c>
      <c r="CW21" s="114">
        <v>0</v>
      </c>
      <c r="CX21" s="114">
        <v>0</v>
      </c>
      <c r="CY21" s="115">
        <f t="shared" si="15"/>
        <v>0</v>
      </c>
      <c r="CZ21" s="114">
        <v>0</v>
      </c>
      <c r="DA21" s="114">
        <v>0</v>
      </c>
      <c r="DB21" s="114">
        <v>0</v>
      </c>
      <c r="DC21" s="114">
        <v>0</v>
      </c>
      <c r="DD21" s="114">
        <v>2</v>
      </c>
      <c r="DE21" s="114">
        <v>0</v>
      </c>
      <c r="DF21" s="115">
        <f t="shared" si="16"/>
        <v>2</v>
      </c>
      <c r="DG21" s="75">
        <v>0</v>
      </c>
      <c r="DH21" s="75">
        <v>0</v>
      </c>
      <c r="DI21" s="75">
        <v>2</v>
      </c>
      <c r="DJ21" s="75">
        <v>0</v>
      </c>
      <c r="DK21" s="75">
        <v>0</v>
      </c>
      <c r="DL21" s="75">
        <v>0</v>
      </c>
      <c r="DM21" s="115">
        <f t="shared" si="17"/>
        <v>2</v>
      </c>
      <c r="DN21" s="75">
        <v>0</v>
      </c>
      <c r="DO21" s="75">
        <v>2</v>
      </c>
      <c r="DP21" s="75">
        <v>0</v>
      </c>
      <c r="DQ21" s="75">
        <v>0</v>
      </c>
      <c r="DR21" s="75">
        <v>0</v>
      </c>
      <c r="DS21" s="75">
        <v>0</v>
      </c>
      <c r="DT21" s="115">
        <f t="shared" si="18"/>
        <v>2</v>
      </c>
      <c r="DU21" s="126">
        <f t="shared" si="19"/>
        <v>38</v>
      </c>
      <c r="DV21" s="75">
        <f t="shared" si="20"/>
        <v>0</v>
      </c>
      <c r="DW21" s="68" cm="1">
        <f t="array" ref="DW21">RANK(DU21,$DU$2:$DU$32)+SUMPRODUCT(--($DU$2:$DU$32=$DU21),--(DV21&gt;$DV$2:$DV$32))</f>
        <v>20</v>
      </c>
      <c r="DX21" s="132"/>
    </row>
    <row r="22" spans="1:128" s="73" customFormat="1" ht="15.9" customHeight="1">
      <c r="A22" s="96">
        <v>1</v>
      </c>
      <c r="B22" s="74" t="s">
        <v>194</v>
      </c>
      <c r="C22" s="112">
        <f t="shared" si="0"/>
        <v>21</v>
      </c>
      <c r="D22" s="123">
        <f t="shared" si="1"/>
        <v>33</v>
      </c>
      <c r="E22" s="75">
        <v>0</v>
      </c>
      <c r="F22" s="75">
        <v>2</v>
      </c>
      <c r="G22" s="75">
        <v>0</v>
      </c>
      <c r="H22" s="75">
        <v>0</v>
      </c>
      <c r="I22" s="75">
        <v>0</v>
      </c>
      <c r="J22" s="75">
        <v>0</v>
      </c>
      <c r="K22" s="115">
        <f t="shared" si="2"/>
        <v>2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115">
        <f t="shared" si="3"/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115">
        <f t="shared" si="4"/>
        <v>0</v>
      </c>
      <c r="Z22" s="75">
        <v>0</v>
      </c>
      <c r="AA22" s="75">
        <v>2</v>
      </c>
      <c r="AB22" s="75">
        <v>2</v>
      </c>
      <c r="AC22" s="75">
        <v>0</v>
      </c>
      <c r="AD22" s="75">
        <v>2</v>
      </c>
      <c r="AE22" s="94">
        <v>0</v>
      </c>
      <c r="AF22" s="115">
        <f t="shared" si="5"/>
        <v>6</v>
      </c>
      <c r="AG22" s="75">
        <v>0</v>
      </c>
      <c r="AH22" s="75">
        <v>0</v>
      </c>
      <c r="AI22" s="75">
        <v>2</v>
      </c>
      <c r="AJ22" s="75">
        <v>2</v>
      </c>
      <c r="AK22" s="75">
        <v>0</v>
      </c>
      <c r="AL22" s="75">
        <v>0</v>
      </c>
      <c r="AM22" s="115">
        <f t="shared" si="6"/>
        <v>4</v>
      </c>
      <c r="AN22" s="75">
        <v>0</v>
      </c>
      <c r="AO22" s="75">
        <v>0</v>
      </c>
      <c r="AP22" s="75">
        <v>0</v>
      </c>
      <c r="AQ22" s="75">
        <v>2</v>
      </c>
      <c r="AR22" s="75">
        <v>2</v>
      </c>
      <c r="AS22" s="75">
        <v>0</v>
      </c>
      <c r="AT22" s="115">
        <f t="shared" si="7"/>
        <v>4</v>
      </c>
      <c r="AU22" s="75">
        <v>2</v>
      </c>
      <c r="AV22" s="75">
        <v>0</v>
      </c>
      <c r="AW22" s="75">
        <v>0</v>
      </c>
      <c r="AX22" s="75">
        <v>0</v>
      </c>
      <c r="AY22" s="75">
        <v>0</v>
      </c>
      <c r="AZ22" s="75">
        <v>0</v>
      </c>
      <c r="BA22" s="115">
        <f t="shared" si="8"/>
        <v>2</v>
      </c>
      <c r="BB22" s="75">
        <v>0</v>
      </c>
      <c r="BC22" s="75">
        <v>0</v>
      </c>
      <c r="BD22" s="75">
        <v>0</v>
      </c>
      <c r="BE22" s="75">
        <v>0</v>
      </c>
      <c r="BF22" s="75">
        <v>0</v>
      </c>
      <c r="BG22" s="75">
        <v>0</v>
      </c>
      <c r="BH22" s="115">
        <f t="shared" si="9"/>
        <v>0</v>
      </c>
      <c r="BI22" s="75">
        <v>2</v>
      </c>
      <c r="BJ22" s="75">
        <v>0</v>
      </c>
      <c r="BK22" s="75">
        <v>0</v>
      </c>
      <c r="BL22" s="75">
        <v>0</v>
      </c>
      <c r="BM22" s="75">
        <v>0</v>
      </c>
      <c r="BN22" s="75">
        <v>0</v>
      </c>
      <c r="BO22" s="115">
        <f t="shared" si="10"/>
        <v>2</v>
      </c>
      <c r="BP22" s="131"/>
      <c r="BQ22" s="75">
        <v>0</v>
      </c>
      <c r="BR22" s="75">
        <v>0</v>
      </c>
      <c r="BS22" s="75">
        <v>1</v>
      </c>
      <c r="BT22" s="75">
        <v>0</v>
      </c>
      <c r="BU22" s="75">
        <v>0</v>
      </c>
      <c r="BV22" s="75">
        <v>2</v>
      </c>
      <c r="BW22" s="115">
        <f t="shared" si="11"/>
        <v>3</v>
      </c>
      <c r="BX22" s="75">
        <v>1</v>
      </c>
      <c r="BY22" s="75">
        <v>2</v>
      </c>
      <c r="BZ22" s="75">
        <v>0</v>
      </c>
      <c r="CA22" s="75">
        <v>0</v>
      </c>
      <c r="CB22" s="75">
        <v>0</v>
      </c>
      <c r="CC22" s="75">
        <v>0</v>
      </c>
      <c r="CD22" s="115">
        <f t="shared" si="12"/>
        <v>3</v>
      </c>
      <c r="CE22" s="75">
        <v>0</v>
      </c>
      <c r="CF22" s="75">
        <v>0</v>
      </c>
      <c r="CG22" s="75">
        <v>0</v>
      </c>
      <c r="CH22" s="75">
        <v>0</v>
      </c>
      <c r="CI22" s="75">
        <v>0</v>
      </c>
      <c r="CJ22" s="75">
        <v>0</v>
      </c>
      <c r="CK22" s="115">
        <f t="shared" si="13"/>
        <v>0</v>
      </c>
      <c r="CL22" s="75">
        <v>0</v>
      </c>
      <c r="CM22" s="75">
        <v>0</v>
      </c>
      <c r="CN22" s="75">
        <v>0</v>
      </c>
      <c r="CO22" s="75">
        <v>0</v>
      </c>
      <c r="CP22" s="75">
        <v>0</v>
      </c>
      <c r="CQ22" s="75">
        <v>0</v>
      </c>
      <c r="CR22" s="115">
        <f t="shared" si="14"/>
        <v>0</v>
      </c>
      <c r="CS22" s="114">
        <v>2</v>
      </c>
      <c r="CT22" s="114">
        <v>0</v>
      </c>
      <c r="CU22" s="114">
        <v>0</v>
      </c>
      <c r="CV22" s="114">
        <v>1</v>
      </c>
      <c r="CW22" s="114">
        <v>0</v>
      </c>
      <c r="CX22" s="114">
        <v>0</v>
      </c>
      <c r="CY22" s="115">
        <f t="shared" si="15"/>
        <v>3</v>
      </c>
      <c r="CZ22" s="114">
        <v>0</v>
      </c>
      <c r="DA22" s="114">
        <v>0</v>
      </c>
      <c r="DB22" s="114">
        <v>0</v>
      </c>
      <c r="DC22" s="114">
        <v>0</v>
      </c>
      <c r="DD22" s="114">
        <v>0</v>
      </c>
      <c r="DE22" s="114">
        <v>0</v>
      </c>
      <c r="DF22" s="115">
        <f t="shared" si="16"/>
        <v>0</v>
      </c>
      <c r="DG22" s="75">
        <v>0</v>
      </c>
      <c r="DH22" s="75">
        <v>0</v>
      </c>
      <c r="DI22" s="75">
        <v>2</v>
      </c>
      <c r="DJ22" s="75">
        <v>0</v>
      </c>
      <c r="DK22" s="75">
        <v>0</v>
      </c>
      <c r="DL22" s="75">
        <v>0</v>
      </c>
      <c r="DM22" s="115">
        <f t="shared" si="17"/>
        <v>2</v>
      </c>
      <c r="DN22" s="75">
        <v>0</v>
      </c>
      <c r="DO22" s="75">
        <v>0</v>
      </c>
      <c r="DP22" s="75">
        <v>0</v>
      </c>
      <c r="DQ22" s="75">
        <v>2</v>
      </c>
      <c r="DR22" s="75">
        <v>0</v>
      </c>
      <c r="DS22" s="75">
        <v>0</v>
      </c>
      <c r="DT22" s="115">
        <f t="shared" si="18"/>
        <v>2</v>
      </c>
      <c r="DU22" s="126">
        <f t="shared" si="19"/>
        <v>33</v>
      </c>
      <c r="DV22" s="75">
        <f t="shared" si="20"/>
        <v>0</v>
      </c>
      <c r="DW22" s="68" cm="1">
        <f t="array" ref="DW22">RANK(DU22,$DU$2:$DU$32)+SUMPRODUCT(--($DU$2:$DU$32=$DU22),--(DV22&gt;$DV$2:$DV$32))</f>
        <v>21</v>
      </c>
      <c r="DX22" s="132"/>
    </row>
    <row r="23" spans="1:128" s="73" customFormat="1" ht="15.9" customHeight="1">
      <c r="A23" s="96">
        <v>23</v>
      </c>
      <c r="B23" s="74" t="s">
        <v>214</v>
      </c>
      <c r="C23" s="112">
        <f t="shared" si="0"/>
        <v>21</v>
      </c>
      <c r="D23" s="123">
        <f t="shared" si="1"/>
        <v>33</v>
      </c>
      <c r="E23" s="75">
        <v>0</v>
      </c>
      <c r="F23" s="75">
        <v>0</v>
      </c>
      <c r="G23" s="75">
        <v>0</v>
      </c>
      <c r="H23" s="75">
        <v>0</v>
      </c>
      <c r="I23" s="75">
        <v>2</v>
      </c>
      <c r="J23" s="75">
        <v>2</v>
      </c>
      <c r="K23" s="115">
        <f t="shared" si="2"/>
        <v>4</v>
      </c>
      <c r="L23" s="75">
        <v>0</v>
      </c>
      <c r="M23" s="75">
        <v>2</v>
      </c>
      <c r="N23" s="75">
        <v>0</v>
      </c>
      <c r="O23" s="75">
        <v>0</v>
      </c>
      <c r="P23" s="75">
        <v>0</v>
      </c>
      <c r="Q23" s="75">
        <v>0</v>
      </c>
      <c r="R23" s="115">
        <f t="shared" si="3"/>
        <v>2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2</v>
      </c>
      <c r="Y23" s="115">
        <f t="shared" si="4"/>
        <v>2</v>
      </c>
      <c r="Z23" s="75">
        <v>0</v>
      </c>
      <c r="AA23" s="75">
        <v>2</v>
      </c>
      <c r="AB23" s="75">
        <v>0</v>
      </c>
      <c r="AC23" s="75">
        <v>0</v>
      </c>
      <c r="AD23" s="75">
        <v>0</v>
      </c>
      <c r="AE23" s="94">
        <v>0</v>
      </c>
      <c r="AF23" s="115">
        <f t="shared" si="5"/>
        <v>2</v>
      </c>
      <c r="AG23" s="75">
        <v>0</v>
      </c>
      <c r="AH23" s="75">
        <v>0</v>
      </c>
      <c r="AI23" s="75">
        <v>0</v>
      </c>
      <c r="AJ23" s="75">
        <v>2</v>
      </c>
      <c r="AK23" s="75">
        <v>0</v>
      </c>
      <c r="AL23" s="75">
        <v>2</v>
      </c>
      <c r="AM23" s="115">
        <f t="shared" si="6"/>
        <v>4</v>
      </c>
      <c r="AN23" s="75">
        <v>0</v>
      </c>
      <c r="AO23" s="75">
        <v>0</v>
      </c>
      <c r="AP23" s="75">
        <v>0</v>
      </c>
      <c r="AQ23" s="75">
        <v>0</v>
      </c>
      <c r="AR23" s="75">
        <v>2</v>
      </c>
      <c r="AS23" s="75">
        <v>2</v>
      </c>
      <c r="AT23" s="115">
        <f t="shared" si="7"/>
        <v>4</v>
      </c>
      <c r="AU23" s="75">
        <v>2</v>
      </c>
      <c r="AV23" s="75">
        <v>0</v>
      </c>
      <c r="AW23" s="75">
        <v>0</v>
      </c>
      <c r="AX23" s="75">
        <v>0</v>
      </c>
      <c r="AY23" s="75">
        <v>0</v>
      </c>
      <c r="AZ23" s="75">
        <v>0</v>
      </c>
      <c r="BA23" s="115">
        <f t="shared" si="8"/>
        <v>2</v>
      </c>
      <c r="BB23" s="75">
        <v>0</v>
      </c>
      <c r="BC23" s="75">
        <v>0</v>
      </c>
      <c r="BD23" s="75">
        <v>0</v>
      </c>
      <c r="BE23" s="75">
        <v>0</v>
      </c>
      <c r="BF23" s="75">
        <v>0</v>
      </c>
      <c r="BG23" s="75">
        <v>2</v>
      </c>
      <c r="BH23" s="115">
        <f t="shared" si="9"/>
        <v>2</v>
      </c>
      <c r="BI23" s="75">
        <v>0</v>
      </c>
      <c r="BJ23" s="75">
        <v>0</v>
      </c>
      <c r="BK23" s="75">
        <v>2</v>
      </c>
      <c r="BL23" s="75">
        <v>0</v>
      </c>
      <c r="BM23" s="75">
        <v>0</v>
      </c>
      <c r="BN23" s="75">
        <v>0</v>
      </c>
      <c r="BO23" s="115">
        <f t="shared" si="10"/>
        <v>2</v>
      </c>
      <c r="BP23" s="131"/>
      <c r="BQ23" s="75">
        <v>0</v>
      </c>
      <c r="BR23" s="75">
        <v>0</v>
      </c>
      <c r="BS23" s="75">
        <v>0</v>
      </c>
      <c r="BT23" s="75">
        <v>2</v>
      </c>
      <c r="BU23" s="75">
        <v>0</v>
      </c>
      <c r="BV23" s="75">
        <v>0</v>
      </c>
      <c r="BW23" s="115">
        <f t="shared" si="11"/>
        <v>2</v>
      </c>
      <c r="BX23" s="75">
        <v>1</v>
      </c>
      <c r="BY23" s="75">
        <v>2</v>
      </c>
      <c r="BZ23" s="75">
        <v>2</v>
      </c>
      <c r="CA23" s="75">
        <v>0</v>
      </c>
      <c r="CB23" s="75">
        <v>0</v>
      </c>
      <c r="CC23" s="75">
        <v>0</v>
      </c>
      <c r="CD23" s="115">
        <f t="shared" si="12"/>
        <v>5</v>
      </c>
      <c r="CE23" s="75">
        <v>0</v>
      </c>
      <c r="CF23" s="75">
        <v>0</v>
      </c>
      <c r="CG23" s="75">
        <v>0</v>
      </c>
      <c r="CH23" s="75">
        <v>0</v>
      </c>
      <c r="CI23" s="75">
        <v>0</v>
      </c>
      <c r="CJ23" s="75">
        <v>2</v>
      </c>
      <c r="CK23" s="115">
        <f t="shared" si="13"/>
        <v>2</v>
      </c>
      <c r="CL23" s="75">
        <v>0</v>
      </c>
      <c r="CM23" s="75">
        <v>0</v>
      </c>
      <c r="CN23" s="75">
        <v>0</v>
      </c>
      <c r="CO23" s="75">
        <v>0</v>
      </c>
      <c r="CP23" s="75">
        <v>0</v>
      </c>
      <c r="CQ23" s="75">
        <v>0</v>
      </c>
      <c r="CR23" s="115">
        <f t="shared" si="14"/>
        <v>0</v>
      </c>
      <c r="CS23" s="114">
        <v>0</v>
      </c>
      <c r="CT23" s="114">
        <v>0</v>
      </c>
      <c r="CU23" s="114">
        <v>0</v>
      </c>
      <c r="CV23" s="114">
        <v>0</v>
      </c>
      <c r="CW23" s="114">
        <v>0</v>
      </c>
      <c r="CX23" s="114">
        <v>0</v>
      </c>
      <c r="CY23" s="115">
        <f t="shared" si="15"/>
        <v>0</v>
      </c>
      <c r="CZ23" s="114">
        <v>0</v>
      </c>
      <c r="DA23" s="114">
        <v>0</v>
      </c>
      <c r="DB23" s="114">
        <v>0</v>
      </c>
      <c r="DC23" s="114">
        <v>0</v>
      </c>
      <c r="DD23" s="114">
        <v>0</v>
      </c>
      <c r="DE23" s="114">
        <v>0</v>
      </c>
      <c r="DF23" s="115">
        <f t="shared" si="16"/>
        <v>0</v>
      </c>
      <c r="DG23" s="75">
        <v>0</v>
      </c>
      <c r="DH23" s="75">
        <v>0</v>
      </c>
      <c r="DI23" s="75">
        <v>0</v>
      </c>
      <c r="DJ23" s="75">
        <v>0</v>
      </c>
      <c r="DK23" s="75">
        <v>0</v>
      </c>
      <c r="DL23" s="75">
        <v>0</v>
      </c>
      <c r="DM23" s="115">
        <f t="shared" si="17"/>
        <v>0</v>
      </c>
      <c r="DN23" s="75">
        <v>0</v>
      </c>
      <c r="DO23" s="75">
        <v>0</v>
      </c>
      <c r="DP23" s="75">
        <v>0</v>
      </c>
      <c r="DQ23" s="75">
        <v>0</v>
      </c>
      <c r="DR23" s="75">
        <v>0</v>
      </c>
      <c r="DS23" s="75">
        <v>0</v>
      </c>
      <c r="DT23" s="115">
        <f t="shared" si="18"/>
        <v>0</v>
      </c>
      <c r="DU23" s="126">
        <f t="shared" si="19"/>
        <v>33</v>
      </c>
      <c r="DV23" s="75">
        <f t="shared" si="20"/>
        <v>0</v>
      </c>
      <c r="DW23" s="68" cm="1">
        <f t="array" ref="DW23">RANK(DU23,$DU$2:$DU$32)+SUMPRODUCT(--($DU$2:$DU$32=$DU23),--(DV23&gt;$DV$2:$DV$32))</f>
        <v>21</v>
      </c>
      <c r="DX23" s="132"/>
    </row>
    <row r="24" spans="1:128" s="73" customFormat="1" ht="15.9" hidden="1" customHeight="1">
      <c r="A24" s="96"/>
      <c r="B24" s="74" t="s">
        <v>198</v>
      </c>
      <c r="C24" s="112">
        <f t="shared" si="0"/>
        <v>25</v>
      </c>
      <c r="D24" s="123">
        <f t="shared" si="1"/>
        <v>0</v>
      </c>
      <c r="E24" s="75"/>
      <c r="F24" s="75"/>
      <c r="G24" s="75"/>
      <c r="H24" s="75"/>
      <c r="I24" s="75"/>
      <c r="J24" s="75"/>
      <c r="K24" s="115">
        <f t="shared" si="2"/>
        <v>0</v>
      </c>
      <c r="L24" s="75"/>
      <c r="M24" s="75"/>
      <c r="N24" s="75"/>
      <c r="O24" s="75"/>
      <c r="P24" s="75"/>
      <c r="Q24" s="75"/>
      <c r="R24" s="115">
        <f t="shared" si="3"/>
        <v>0</v>
      </c>
      <c r="S24" s="75"/>
      <c r="T24" s="75"/>
      <c r="U24" s="75"/>
      <c r="V24" s="75"/>
      <c r="W24" s="75"/>
      <c r="X24" s="75"/>
      <c r="Y24" s="115">
        <f t="shared" si="4"/>
        <v>0</v>
      </c>
      <c r="Z24" s="75"/>
      <c r="AA24" s="75"/>
      <c r="AB24" s="75"/>
      <c r="AC24" s="75"/>
      <c r="AD24" s="75"/>
      <c r="AE24" s="94"/>
      <c r="AF24" s="115">
        <f t="shared" si="5"/>
        <v>0</v>
      </c>
      <c r="AG24" s="75"/>
      <c r="AH24" s="75"/>
      <c r="AI24" s="75"/>
      <c r="AJ24" s="75"/>
      <c r="AK24" s="75"/>
      <c r="AL24" s="75"/>
      <c r="AM24" s="115">
        <f t="shared" si="6"/>
        <v>0</v>
      </c>
      <c r="AN24" s="75"/>
      <c r="AO24" s="75"/>
      <c r="AP24" s="75"/>
      <c r="AQ24" s="75"/>
      <c r="AR24" s="75"/>
      <c r="AS24" s="75"/>
      <c r="AT24" s="115">
        <f t="shared" si="7"/>
        <v>0</v>
      </c>
      <c r="AU24" s="75"/>
      <c r="AV24" s="75"/>
      <c r="AW24" s="75"/>
      <c r="AX24" s="75"/>
      <c r="AY24" s="75"/>
      <c r="AZ24" s="75"/>
      <c r="BA24" s="115">
        <f t="shared" si="8"/>
        <v>0</v>
      </c>
      <c r="BB24" s="75"/>
      <c r="BC24" s="75"/>
      <c r="BD24" s="75"/>
      <c r="BE24" s="75"/>
      <c r="BF24" s="75"/>
      <c r="BG24" s="75"/>
      <c r="BH24" s="115">
        <f t="shared" si="9"/>
        <v>0</v>
      </c>
      <c r="BI24" s="75"/>
      <c r="BJ24" s="75"/>
      <c r="BK24" s="75"/>
      <c r="BL24" s="75"/>
      <c r="BM24" s="75"/>
      <c r="BN24" s="75"/>
      <c r="BO24" s="115">
        <f t="shared" si="10"/>
        <v>0</v>
      </c>
      <c r="BP24" s="131"/>
      <c r="BQ24" s="75"/>
      <c r="BR24" s="75"/>
      <c r="BS24" s="75"/>
      <c r="BT24" s="75"/>
      <c r="BU24" s="75"/>
      <c r="BV24" s="75"/>
      <c r="BW24" s="115">
        <f t="shared" si="11"/>
        <v>0</v>
      </c>
      <c r="BX24" s="75"/>
      <c r="BY24" s="75"/>
      <c r="BZ24" s="75"/>
      <c r="CA24" s="75"/>
      <c r="CB24" s="75"/>
      <c r="CC24" s="75"/>
      <c r="CD24" s="115">
        <f t="shared" si="12"/>
        <v>0</v>
      </c>
      <c r="CE24" s="75"/>
      <c r="CF24" s="75"/>
      <c r="CG24" s="75"/>
      <c r="CH24" s="75"/>
      <c r="CI24" s="75"/>
      <c r="CJ24" s="75"/>
      <c r="CK24" s="115">
        <f t="shared" si="13"/>
        <v>0</v>
      </c>
      <c r="CL24" s="75"/>
      <c r="CM24" s="75"/>
      <c r="CN24" s="75"/>
      <c r="CO24" s="75"/>
      <c r="CP24" s="75"/>
      <c r="CQ24" s="75"/>
      <c r="CR24" s="115">
        <f t="shared" si="14"/>
        <v>0</v>
      </c>
      <c r="CS24" s="114"/>
      <c r="CT24" s="114"/>
      <c r="CU24" s="114"/>
      <c r="CV24" s="114"/>
      <c r="CW24" s="114"/>
      <c r="CX24" s="114"/>
      <c r="CY24" s="115">
        <f t="shared" si="15"/>
        <v>0</v>
      </c>
      <c r="CZ24" s="114"/>
      <c r="DA24" s="114"/>
      <c r="DB24" s="114"/>
      <c r="DC24" s="114"/>
      <c r="DD24" s="114"/>
      <c r="DE24" s="114"/>
      <c r="DF24" s="115">
        <f t="shared" si="16"/>
        <v>0</v>
      </c>
      <c r="DG24" s="75"/>
      <c r="DH24" s="75"/>
      <c r="DI24" s="75"/>
      <c r="DJ24" s="75"/>
      <c r="DK24" s="75"/>
      <c r="DL24" s="75"/>
      <c r="DM24" s="115">
        <f t="shared" si="17"/>
        <v>0</v>
      </c>
      <c r="DN24" s="75"/>
      <c r="DO24" s="75"/>
      <c r="DP24" s="75"/>
      <c r="DQ24" s="75"/>
      <c r="DR24" s="75"/>
      <c r="DS24" s="75"/>
      <c r="DT24" s="115">
        <f t="shared" si="18"/>
        <v>0</v>
      </c>
      <c r="DU24" s="126">
        <f t="shared" si="19"/>
        <v>0</v>
      </c>
      <c r="DV24" s="75">
        <f t="shared" si="20"/>
        <v>0</v>
      </c>
      <c r="DW24" s="68" cm="1">
        <f t="array" ref="DW24">RANK(DU24,$DU$2:$DU$32)+SUMPRODUCT(--($DU$2:$DU$32=$DU24),--(DV24&gt;$DV$2:$DV$32))</f>
        <v>25</v>
      </c>
      <c r="DX24" s="132"/>
    </row>
    <row r="25" spans="1:128" s="73" customFormat="1" ht="15.9" customHeight="1">
      <c r="A25" s="96">
        <v>11</v>
      </c>
      <c r="B25" s="127" t="s">
        <v>210</v>
      </c>
      <c r="C25" s="112">
        <f t="shared" si="0"/>
        <v>23</v>
      </c>
      <c r="D25" s="123">
        <f t="shared" si="1"/>
        <v>30</v>
      </c>
      <c r="E25" s="75">
        <v>0</v>
      </c>
      <c r="F25" s="75">
        <v>0</v>
      </c>
      <c r="G25" s="75">
        <v>1</v>
      </c>
      <c r="H25" s="75">
        <v>0</v>
      </c>
      <c r="I25" s="75">
        <v>0</v>
      </c>
      <c r="J25" s="75">
        <v>0</v>
      </c>
      <c r="K25" s="115">
        <f t="shared" si="2"/>
        <v>1</v>
      </c>
      <c r="L25" s="75">
        <v>0</v>
      </c>
      <c r="M25" s="75">
        <v>0</v>
      </c>
      <c r="N25" s="75">
        <v>2</v>
      </c>
      <c r="O25" s="75">
        <v>0</v>
      </c>
      <c r="P25" s="75">
        <v>2</v>
      </c>
      <c r="Q25" s="75">
        <v>0</v>
      </c>
      <c r="R25" s="115">
        <f t="shared" si="3"/>
        <v>4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2</v>
      </c>
      <c r="Y25" s="115">
        <f t="shared" si="4"/>
        <v>2</v>
      </c>
      <c r="Z25" s="75">
        <v>0</v>
      </c>
      <c r="AA25" s="75">
        <v>2</v>
      </c>
      <c r="AB25" s="75">
        <v>0</v>
      </c>
      <c r="AC25" s="75">
        <v>2</v>
      </c>
      <c r="AD25" s="75">
        <v>0</v>
      </c>
      <c r="AE25" s="94">
        <v>0</v>
      </c>
      <c r="AF25" s="115">
        <f t="shared" si="5"/>
        <v>4</v>
      </c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115">
        <f t="shared" si="6"/>
        <v>0</v>
      </c>
      <c r="AN25" s="75">
        <v>0</v>
      </c>
      <c r="AO25" s="75">
        <v>2</v>
      </c>
      <c r="AP25" s="75">
        <v>0</v>
      </c>
      <c r="AQ25" s="75">
        <v>0</v>
      </c>
      <c r="AR25" s="75">
        <v>2</v>
      </c>
      <c r="AS25" s="75">
        <v>0</v>
      </c>
      <c r="AT25" s="115">
        <f t="shared" si="7"/>
        <v>4</v>
      </c>
      <c r="AU25" s="75">
        <v>0</v>
      </c>
      <c r="AV25" s="75">
        <v>0</v>
      </c>
      <c r="AW25" s="75">
        <v>2</v>
      </c>
      <c r="AX25" s="75">
        <v>0</v>
      </c>
      <c r="AY25" s="75">
        <v>2</v>
      </c>
      <c r="AZ25" s="75">
        <v>0</v>
      </c>
      <c r="BA25" s="115">
        <f t="shared" si="8"/>
        <v>4</v>
      </c>
      <c r="BB25" s="75">
        <v>1</v>
      </c>
      <c r="BC25" s="75">
        <v>0</v>
      </c>
      <c r="BD25" s="75">
        <v>0</v>
      </c>
      <c r="BE25" s="75">
        <v>0</v>
      </c>
      <c r="BF25" s="75">
        <v>0</v>
      </c>
      <c r="BG25" s="75">
        <v>0</v>
      </c>
      <c r="BH25" s="115">
        <f t="shared" si="9"/>
        <v>1</v>
      </c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115">
        <f t="shared" si="10"/>
        <v>0</v>
      </c>
      <c r="BP25" s="131"/>
      <c r="BQ25" s="75">
        <v>0</v>
      </c>
      <c r="BR25" s="75">
        <v>0</v>
      </c>
      <c r="BS25" s="75">
        <v>0</v>
      </c>
      <c r="BT25" s="75">
        <v>0</v>
      </c>
      <c r="BU25" s="75">
        <v>0</v>
      </c>
      <c r="BV25" s="75">
        <v>0</v>
      </c>
      <c r="BW25" s="115">
        <f t="shared" si="11"/>
        <v>0</v>
      </c>
      <c r="BX25" s="75">
        <v>0</v>
      </c>
      <c r="BY25" s="75">
        <v>0</v>
      </c>
      <c r="BZ25" s="75">
        <v>0</v>
      </c>
      <c r="CA25" s="75">
        <v>0</v>
      </c>
      <c r="CB25" s="75">
        <v>0</v>
      </c>
      <c r="CC25" s="75">
        <v>0</v>
      </c>
      <c r="CD25" s="115">
        <f t="shared" si="12"/>
        <v>0</v>
      </c>
      <c r="CE25" s="75">
        <v>0</v>
      </c>
      <c r="CF25" s="75">
        <v>0</v>
      </c>
      <c r="CG25" s="75">
        <v>0</v>
      </c>
      <c r="CH25" s="75">
        <v>0</v>
      </c>
      <c r="CI25" s="75">
        <v>0</v>
      </c>
      <c r="CJ25" s="75">
        <v>0</v>
      </c>
      <c r="CK25" s="115">
        <f t="shared" si="13"/>
        <v>0</v>
      </c>
      <c r="CL25" s="75">
        <v>0</v>
      </c>
      <c r="CM25" s="75">
        <v>0</v>
      </c>
      <c r="CN25" s="75">
        <v>0</v>
      </c>
      <c r="CO25" s="75">
        <v>0</v>
      </c>
      <c r="CP25" s="75">
        <v>2</v>
      </c>
      <c r="CQ25" s="75">
        <v>0</v>
      </c>
      <c r="CR25" s="115">
        <f t="shared" si="14"/>
        <v>2</v>
      </c>
      <c r="CS25" s="114">
        <v>2</v>
      </c>
      <c r="CT25" s="114">
        <v>0</v>
      </c>
      <c r="CU25" s="114">
        <v>0</v>
      </c>
      <c r="CV25" s="114">
        <v>0</v>
      </c>
      <c r="CW25" s="114">
        <v>0</v>
      </c>
      <c r="CX25" s="114">
        <v>2</v>
      </c>
      <c r="CY25" s="115">
        <f t="shared" si="15"/>
        <v>4</v>
      </c>
      <c r="CZ25" s="114">
        <v>0</v>
      </c>
      <c r="DA25" s="114">
        <v>0</v>
      </c>
      <c r="DB25" s="114">
        <v>0</v>
      </c>
      <c r="DC25" s="114">
        <v>0</v>
      </c>
      <c r="DD25" s="114">
        <v>0</v>
      </c>
      <c r="DE25" s="114">
        <v>0</v>
      </c>
      <c r="DF25" s="115">
        <f t="shared" si="16"/>
        <v>0</v>
      </c>
      <c r="DG25" s="75">
        <v>0</v>
      </c>
      <c r="DH25" s="75">
        <v>0</v>
      </c>
      <c r="DI25" s="75">
        <v>0</v>
      </c>
      <c r="DJ25" s="75">
        <v>2</v>
      </c>
      <c r="DK25" s="75">
        <v>0</v>
      </c>
      <c r="DL25" s="75">
        <v>2</v>
      </c>
      <c r="DM25" s="115">
        <f t="shared" si="17"/>
        <v>4</v>
      </c>
      <c r="DN25" s="75">
        <v>0</v>
      </c>
      <c r="DO25" s="75">
        <v>0</v>
      </c>
      <c r="DP25" s="75">
        <v>0</v>
      </c>
      <c r="DQ25" s="75">
        <v>0</v>
      </c>
      <c r="DR25" s="75">
        <v>0</v>
      </c>
      <c r="DS25" s="75">
        <v>0</v>
      </c>
      <c r="DT25" s="115">
        <f t="shared" si="18"/>
        <v>0</v>
      </c>
      <c r="DU25" s="126">
        <f t="shared" si="19"/>
        <v>30</v>
      </c>
      <c r="DV25" s="75">
        <f t="shared" si="20"/>
        <v>0</v>
      </c>
      <c r="DW25" s="68" cm="1">
        <f t="array" ref="DW25">RANK(DU25,$DU$2:$DU$32)+SUMPRODUCT(--($DU$2:$DU$32=$DU25),--(DV25&gt;$DV$2:$DV$32))</f>
        <v>23</v>
      </c>
      <c r="DX25" s="132"/>
    </row>
    <row r="26" spans="1:128" s="73" customFormat="1" ht="15.9" customHeight="1">
      <c r="A26" s="96">
        <v>5</v>
      </c>
      <c r="B26" s="127" t="s">
        <v>209</v>
      </c>
      <c r="C26" s="112">
        <f t="shared" si="0"/>
        <v>24</v>
      </c>
      <c r="D26" s="123">
        <f t="shared" si="1"/>
        <v>21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2</v>
      </c>
      <c r="K26" s="115">
        <f t="shared" si="2"/>
        <v>2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115">
        <f t="shared" si="3"/>
        <v>0</v>
      </c>
      <c r="S26" s="75">
        <v>0</v>
      </c>
      <c r="T26" s="75">
        <v>0</v>
      </c>
      <c r="U26" s="75">
        <v>0</v>
      </c>
      <c r="V26" s="75">
        <v>0</v>
      </c>
      <c r="W26" s="75">
        <v>2</v>
      </c>
      <c r="X26" s="75">
        <v>2</v>
      </c>
      <c r="Y26" s="115">
        <f t="shared" si="4"/>
        <v>4</v>
      </c>
      <c r="Z26" s="75">
        <v>0</v>
      </c>
      <c r="AA26" s="75">
        <v>0</v>
      </c>
      <c r="AB26" s="75">
        <v>0</v>
      </c>
      <c r="AC26" s="75">
        <v>0</v>
      </c>
      <c r="AD26" s="75">
        <v>0</v>
      </c>
      <c r="AE26" s="94">
        <v>0</v>
      </c>
      <c r="AF26" s="115">
        <f t="shared" si="5"/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0</v>
      </c>
      <c r="AL26" s="75">
        <v>2</v>
      </c>
      <c r="AM26" s="115">
        <f t="shared" si="6"/>
        <v>2</v>
      </c>
      <c r="AN26" s="75">
        <v>0</v>
      </c>
      <c r="AO26" s="75">
        <v>0</v>
      </c>
      <c r="AP26" s="75">
        <v>0</v>
      </c>
      <c r="AQ26" s="75">
        <v>2</v>
      </c>
      <c r="AR26" s="75">
        <v>2</v>
      </c>
      <c r="AS26" s="75">
        <v>2</v>
      </c>
      <c r="AT26" s="115">
        <f t="shared" si="7"/>
        <v>6</v>
      </c>
      <c r="AU26" s="75">
        <v>0</v>
      </c>
      <c r="AV26" s="75">
        <v>0</v>
      </c>
      <c r="AW26" s="75">
        <v>0</v>
      </c>
      <c r="AX26" s="75">
        <v>0</v>
      </c>
      <c r="AY26" s="75">
        <v>0</v>
      </c>
      <c r="AZ26" s="75">
        <v>0</v>
      </c>
      <c r="BA26" s="115">
        <f t="shared" si="8"/>
        <v>0</v>
      </c>
      <c r="BB26" s="75">
        <v>0</v>
      </c>
      <c r="BC26" s="75">
        <v>0</v>
      </c>
      <c r="BD26" s="75">
        <v>0</v>
      </c>
      <c r="BE26" s="75">
        <v>0</v>
      </c>
      <c r="BF26" s="75">
        <v>0</v>
      </c>
      <c r="BG26" s="75">
        <v>0</v>
      </c>
      <c r="BH26" s="115">
        <f t="shared" si="9"/>
        <v>0</v>
      </c>
      <c r="BI26" s="75">
        <v>0</v>
      </c>
      <c r="BJ26" s="75">
        <v>0</v>
      </c>
      <c r="BK26" s="75">
        <v>0</v>
      </c>
      <c r="BL26" s="75">
        <v>0</v>
      </c>
      <c r="BM26" s="75">
        <v>0</v>
      </c>
      <c r="BN26" s="75">
        <v>0</v>
      </c>
      <c r="BO26" s="115">
        <f t="shared" si="10"/>
        <v>0</v>
      </c>
      <c r="BP26" s="131"/>
      <c r="BQ26" s="75">
        <v>0</v>
      </c>
      <c r="BR26" s="75">
        <v>0</v>
      </c>
      <c r="BS26" s="75">
        <v>0</v>
      </c>
      <c r="BT26" s="75">
        <v>0</v>
      </c>
      <c r="BU26" s="75">
        <v>0</v>
      </c>
      <c r="BV26" s="75">
        <v>0</v>
      </c>
      <c r="BW26" s="115">
        <f t="shared" si="11"/>
        <v>0</v>
      </c>
      <c r="BX26" s="75">
        <v>1</v>
      </c>
      <c r="BY26" s="75">
        <v>0</v>
      </c>
      <c r="BZ26" s="75">
        <v>0</v>
      </c>
      <c r="CA26" s="75">
        <v>0</v>
      </c>
      <c r="CB26" s="75">
        <v>0</v>
      </c>
      <c r="CC26" s="75">
        <v>2</v>
      </c>
      <c r="CD26" s="115">
        <f t="shared" si="12"/>
        <v>3</v>
      </c>
      <c r="CE26" s="75">
        <v>0</v>
      </c>
      <c r="CF26" s="75">
        <v>0</v>
      </c>
      <c r="CG26" s="75">
        <v>0</v>
      </c>
      <c r="CH26" s="75">
        <v>0</v>
      </c>
      <c r="CI26" s="75">
        <v>0</v>
      </c>
      <c r="CJ26" s="75">
        <v>0</v>
      </c>
      <c r="CK26" s="115">
        <f t="shared" si="13"/>
        <v>0</v>
      </c>
      <c r="CL26" s="75">
        <v>0</v>
      </c>
      <c r="CM26" s="75">
        <v>0</v>
      </c>
      <c r="CN26" s="75">
        <v>0</v>
      </c>
      <c r="CO26" s="75">
        <v>0</v>
      </c>
      <c r="CP26" s="75">
        <v>0</v>
      </c>
      <c r="CQ26" s="75">
        <v>0</v>
      </c>
      <c r="CR26" s="115">
        <f t="shared" si="14"/>
        <v>0</v>
      </c>
      <c r="CS26" s="114">
        <v>0</v>
      </c>
      <c r="CT26" s="114">
        <v>0</v>
      </c>
      <c r="CU26" s="114">
        <v>0</v>
      </c>
      <c r="CV26" s="114">
        <v>0</v>
      </c>
      <c r="CW26" s="114">
        <v>0</v>
      </c>
      <c r="CX26" s="114">
        <v>0</v>
      </c>
      <c r="CY26" s="115">
        <f t="shared" si="15"/>
        <v>0</v>
      </c>
      <c r="CZ26" s="114">
        <v>0</v>
      </c>
      <c r="DA26" s="114">
        <v>0</v>
      </c>
      <c r="DB26" s="114">
        <v>0</v>
      </c>
      <c r="DC26" s="114">
        <v>2</v>
      </c>
      <c r="DD26" s="114">
        <v>0</v>
      </c>
      <c r="DE26" s="114">
        <v>0</v>
      </c>
      <c r="DF26" s="115">
        <f t="shared" si="16"/>
        <v>2</v>
      </c>
      <c r="DG26" s="75">
        <v>0</v>
      </c>
      <c r="DH26" s="75">
        <v>0</v>
      </c>
      <c r="DI26" s="75">
        <v>0</v>
      </c>
      <c r="DJ26" s="75">
        <v>0</v>
      </c>
      <c r="DK26" s="75">
        <v>0</v>
      </c>
      <c r="DL26" s="75">
        <v>0</v>
      </c>
      <c r="DM26" s="115">
        <f t="shared" si="17"/>
        <v>0</v>
      </c>
      <c r="DN26" s="75">
        <v>0</v>
      </c>
      <c r="DO26" s="75">
        <v>0</v>
      </c>
      <c r="DP26" s="75">
        <v>0</v>
      </c>
      <c r="DQ26" s="75">
        <v>0</v>
      </c>
      <c r="DR26" s="75">
        <v>2</v>
      </c>
      <c r="DS26" s="75">
        <v>0</v>
      </c>
      <c r="DT26" s="115">
        <f t="shared" si="18"/>
        <v>2</v>
      </c>
      <c r="DU26" s="126">
        <f t="shared" si="19"/>
        <v>21</v>
      </c>
      <c r="DV26" s="75">
        <f t="shared" si="20"/>
        <v>0</v>
      </c>
      <c r="DW26" s="68" cm="1">
        <f t="array" ref="DW26">RANK(DU26,$DU$2:$DU$32)+SUMPRODUCT(--($DU$2:$DU$32=$DU26),--(DV26&gt;$DV$2:$DV$32))</f>
        <v>24</v>
      </c>
      <c r="DX26" s="132"/>
    </row>
    <row r="27" spans="1:128" s="73" customFormat="1" ht="15.9" hidden="1" customHeight="1">
      <c r="A27" s="96"/>
      <c r="B27" s="127"/>
      <c r="C27" s="112">
        <f t="shared" ref="C27:C34" si="21">RANK(DU27,$DU$2:$DU$34)</f>
        <v>25</v>
      </c>
      <c r="D27" s="123">
        <f t="shared" ref="D27:D34" si="22">DU27</f>
        <v>0</v>
      </c>
      <c r="E27" s="75"/>
      <c r="F27" s="75"/>
      <c r="G27" s="75"/>
      <c r="H27" s="75"/>
      <c r="I27" s="75"/>
      <c r="J27" s="75"/>
      <c r="K27" s="115">
        <f t="shared" ref="K27:K34" si="23">SUM(E27:J27)</f>
        <v>0</v>
      </c>
      <c r="L27" s="75"/>
      <c r="M27" s="75"/>
      <c r="N27" s="75"/>
      <c r="O27" s="75"/>
      <c r="P27" s="75"/>
      <c r="Q27" s="75"/>
      <c r="R27" s="115">
        <f t="shared" ref="R27:R34" si="24">SUM(L27:Q27)</f>
        <v>0</v>
      </c>
      <c r="S27" s="75"/>
      <c r="T27" s="75"/>
      <c r="U27" s="75"/>
      <c r="V27" s="75"/>
      <c r="W27" s="75"/>
      <c r="X27" s="75"/>
      <c r="Y27" s="115">
        <f t="shared" ref="Y27:Y34" si="25">SUM(S27:X27)</f>
        <v>0</v>
      </c>
      <c r="Z27" s="75"/>
      <c r="AA27" s="75"/>
      <c r="AB27" s="75"/>
      <c r="AC27" s="75"/>
      <c r="AD27" s="75"/>
      <c r="AE27" s="94"/>
      <c r="AF27" s="115">
        <f t="shared" ref="AF27:AF34" si="26">SUM(Z27:AE27)</f>
        <v>0</v>
      </c>
      <c r="AG27" s="75"/>
      <c r="AH27" s="75"/>
      <c r="AI27" s="75"/>
      <c r="AJ27" s="75"/>
      <c r="AK27" s="75"/>
      <c r="AL27" s="75"/>
      <c r="AM27" s="115">
        <f t="shared" ref="AM27:AM34" si="27">SUM(AG27:AL27)</f>
        <v>0</v>
      </c>
      <c r="AN27" s="75"/>
      <c r="AO27" s="75"/>
      <c r="AP27" s="75"/>
      <c r="AQ27" s="75"/>
      <c r="AR27" s="75"/>
      <c r="AS27" s="75"/>
      <c r="AT27" s="115">
        <f t="shared" ref="AT27:AT34" si="28">SUM(AN27:AS27)</f>
        <v>0</v>
      </c>
      <c r="AU27" s="75"/>
      <c r="AV27" s="75"/>
      <c r="AW27" s="75"/>
      <c r="AX27" s="75"/>
      <c r="AY27" s="75"/>
      <c r="AZ27" s="75"/>
      <c r="BA27" s="115">
        <f t="shared" ref="BA27:BA34" si="29">SUM(AU27:AZ27)</f>
        <v>0</v>
      </c>
      <c r="BB27" s="75"/>
      <c r="BC27" s="75"/>
      <c r="BD27" s="75"/>
      <c r="BE27" s="75"/>
      <c r="BF27" s="75"/>
      <c r="BG27" s="75"/>
      <c r="BH27" s="115">
        <f t="shared" ref="BH27:BH34" si="30">SUM(BB27:BG27)</f>
        <v>0</v>
      </c>
      <c r="BI27" s="75"/>
      <c r="BJ27" s="75"/>
      <c r="BK27" s="75"/>
      <c r="BL27" s="75"/>
      <c r="BM27" s="75"/>
      <c r="BN27" s="75"/>
      <c r="BO27" s="115">
        <f t="shared" ref="BO27:BO34" si="31">SUM(BI27:BN27)</f>
        <v>0</v>
      </c>
      <c r="BP27" s="131"/>
      <c r="BQ27" s="75"/>
      <c r="BR27" s="75"/>
      <c r="BS27" s="75"/>
      <c r="BT27" s="75"/>
      <c r="BU27" s="75"/>
      <c r="BV27" s="75"/>
      <c r="BW27" s="115">
        <f t="shared" ref="BW27:BW34" si="32">SUM(BQ27:BV27)</f>
        <v>0</v>
      </c>
      <c r="BX27" s="75"/>
      <c r="BY27" s="75"/>
      <c r="BZ27" s="75"/>
      <c r="CA27" s="75"/>
      <c r="CB27" s="75"/>
      <c r="CC27" s="75"/>
      <c r="CD27" s="115">
        <f t="shared" ref="CD27:CD34" si="33">SUM(BX27:CC27)</f>
        <v>0</v>
      </c>
      <c r="CE27" s="75"/>
      <c r="CF27" s="75"/>
      <c r="CG27" s="75"/>
      <c r="CH27" s="75"/>
      <c r="CI27" s="75"/>
      <c r="CJ27" s="75"/>
      <c r="CK27" s="115">
        <f t="shared" ref="CK27:CK34" si="34">SUM(CE27:CJ27)</f>
        <v>0</v>
      </c>
      <c r="CL27" s="75"/>
      <c r="CM27" s="75"/>
      <c r="CN27" s="75"/>
      <c r="CO27" s="75"/>
      <c r="CP27" s="75"/>
      <c r="CQ27" s="75"/>
      <c r="CR27" s="115">
        <f t="shared" ref="CR27:CR34" si="35">SUM(CL27:CQ27)</f>
        <v>0</v>
      </c>
      <c r="CS27" s="114"/>
      <c r="CT27" s="114"/>
      <c r="CU27" s="114"/>
      <c r="CV27" s="114"/>
      <c r="CW27" s="114"/>
      <c r="CX27" s="114"/>
      <c r="CY27" s="115">
        <f t="shared" ref="CY27:CY34" si="36">SUM(CS27:CX27)</f>
        <v>0</v>
      </c>
      <c r="CZ27" s="114"/>
      <c r="DA27" s="114"/>
      <c r="DB27" s="114"/>
      <c r="DC27" s="114"/>
      <c r="DD27" s="114"/>
      <c r="DE27" s="114"/>
      <c r="DF27" s="115">
        <f t="shared" ref="DF27:DF34" si="37">SUM(CZ27:DE27)</f>
        <v>0</v>
      </c>
      <c r="DG27" s="75"/>
      <c r="DH27" s="75"/>
      <c r="DI27" s="75"/>
      <c r="DJ27" s="75"/>
      <c r="DK27" s="75"/>
      <c r="DL27" s="75"/>
      <c r="DM27" s="115">
        <f t="shared" ref="DM27:DM34" si="38">SUM(DG27:DL27)</f>
        <v>0</v>
      </c>
      <c r="DN27" s="75"/>
      <c r="DO27" s="75"/>
      <c r="DP27" s="75"/>
      <c r="DQ27" s="75"/>
      <c r="DR27" s="75"/>
      <c r="DS27" s="75"/>
      <c r="DT27" s="115">
        <f t="shared" ref="DT27:DT34" si="39">SUM(DN27:DS27)</f>
        <v>0</v>
      </c>
      <c r="DU27" s="126">
        <f t="shared" ref="DU27:DU34" si="40">SUM(DT27,DM27,DF27,CY27,CR27,CK27,CD27,BW27,BO27,BH27,BA27,AT27,AM27,AF27,Y27,R27,K27)</f>
        <v>0</v>
      </c>
      <c r="DV27" s="75">
        <f t="shared" ref="DV27:DV34" si="41">IF(ISBLANK(BP27),0, ABS(195743-BP27))</f>
        <v>0</v>
      </c>
      <c r="DW27" s="68" cm="1">
        <f t="array" ref="DW27">RANK(DU27,$DU$2:$DU$32)+SUMPRODUCT(--($DU$2:$DU$32=$DU27),--(DV27&gt;$DV$2:$DV$32))</f>
        <v>25</v>
      </c>
      <c r="DX27" s="132"/>
    </row>
    <row r="28" spans="1:128" s="73" customFormat="1" ht="15.9" hidden="1" customHeight="1">
      <c r="A28" s="96"/>
      <c r="B28" s="74"/>
      <c r="C28" s="112">
        <f t="shared" si="21"/>
        <v>25</v>
      </c>
      <c r="D28" s="123">
        <f t="shared" si="22"/>
        <v>0</v>
      </c>
      <c r="E28" s="75"/>
      <c r="F28" s="75"/>
      <c r="G28" s="75"/>
      <c r="H28" s="75"/>
      <c r="I28" s="75"/>
      <c r="J28" s="75"/>
      <c r="K28" s="115">
        <f t="shared" si="23"/>
        <v>0</v>
      </c>
      <c r="L28" s="75"/>
      <c r="M28" s="75"/>
      <c r="N28" s="75"/>
      <c r="O28" s="75"/>
      <c r="P28" s="75"/>
      <c r="Q28" s="75"/>
      <c r="R28" s="115">
        <f t="shared" si="24"/>
        <v>0</v>
      </c>
      <c r="S28" s="75"/>
      <c r="T28" s="75"/>
      <c r="U28" s="75"/>
      <c r="V28" s="75"/>
      <c r="W28" s="75"/>
      <c r="X28" s="75"/>
      <c r="Y28" s="115">
        <f t="shared" si="25"/>
        <v>0</v>
      </c>
      <c r="Z28" s="75"/>
      <c r="AA28" s="75"/>
      <c r="AB28" s="75"/>
      <c r="AC28" s="75"/>
      <c r="AD28" s="75"/>
      <c r="AE28" s="94"/>
      <c r="AF28" s="115">
        <f t="shared" si="26"/>
        <v>0</v>
      </c>
      <c r="AG28" s="75"/>
      <c r="AH28" s="75"/>
      <c r="AI28" s="75"/>
      <c r="AJ28" s="75"/>
      <c r="AK28" s="75"/>
      <c r="AL28" s="75"/>
      <c r="AM28" s="115">
        <f t="shared" si="27"/>
        <v>0</v>
      </c>
      <c r="AN28" s="75"/>
      <c r="AO28" s="75"/>
      <c r="AP28" s="75"/>
      <c r="AQ28" s="75"/>
      <c r="AR28" s="75"/>
      <c r="AS28" s="75"/>
      <c r="AT28" s="115">
        <f t="shared" si="28"/>
        <v>0</v>
      </c>
      <c r="AU28" s="75"/>
      <c r="AV28" s="75"/>
      <c r="AW28" s="75"/>
      <c r="AX28" s="75"/>
      <c r="AY28" s="75"/>
      <c r="AZ28" s="75"/>
      <c r="BA28" s="115">
        <f t="shared" si="29"/>
        <v>0</v>
      </c>
      <c r="BB28" s="75"/>
      <c r="BC28" s="75"/>
      <c r="BD28" s="75"/>
      <c r="BE28" s="75"/>
      <c r="BF28" s="75"/>
      <c r="BG28" s="75"/>
      <c r="BH28" s="115">
        <f t="shared" si="30"/>
        <v>0</v>
      </c>
      <c r="BI28" s="75"/>
      <c r="BJ28" s="75"/>
      <c r="BK28" s="75"/>
      <c r="BL28" s="75"/>
      <c r="BM28" s="75"/>
      <c r="BN28" s="75"/>
      <c r="BO28" s="115">
        <f t="shared" si="31"/>
        <v>0</v>
      </c>
      <c r="BP28" s="131"/>
      <c r="BQ28" s="75"/>
      <c r="BR28" s="75"/>
      <c r="BS28" s="75"/>
      <c r="BT28" s="75"/>
      <c r="BU28" s="75"/>
      <c r="BV28" s="75"/>
      <c r="BW28" s="115">
        <f t="shared" si="32"/>
        <v>0</v>
      </c>
      <c r="BX28" s="75"/>
      <c r="BY28" s="75"/>
      <c r="BZ28" s="75"/>
      <c r="CA28" s="75"/>
      <c r="CB28" s="75"/>
      <c r="CC28" s="75"/>
      <c r="CD28" s="115">
        <f t="shared" si="33"/>
        <v>0</v>
      </c>
      <c r="CE28" s="75"/>
      <c r="CF28" s="75"/>
      <c r="CG28" s="75"/>
      <c r="CH28" s="75"/>
      <c r="CI28" s="75"/>
      <c r="CJ28" s="75"/>
      <c r="CK28" s="115">
        <f t="shared" si="34"/>
        <v>0</v>
      </c>
      <c r="CL28" s="75"/>
      <c r="CM28" s="75"/>
      <c r="CN28" s="75"/>
      <c r="CO28" s="75"/>
      <c r="CP28" s="75"/>
      <c r="CQ28" s="75"/>
      <c r="CR28" s="115">
        <f t="shared" si="35"/>
        <v>0</v>
      </c>
      <c r="CS28" s="114"/>
      <c r="CT28" s="114"/>
      <c r="CU28" s="114"/>
      <c r="CV28" s="114"/>
      <c r="CW28" s="114"/>
      <c r="CX28" s="114"/>
      <c r="CY28" s="115">
        <f t="shared" si="36"/>
        <v>0</v>
      </c>
      <c r="CZ28" s="114"/>
      <c r="DA28" s="114"/>
      <c r="DB28" s="114"/>
      <c r="DC28" s="114"/>
      <c r="DD28" s="114"/>
      <c r="DE28" s="114"/>
      <c r="DF28" s="115">
        <f t="shared" si="37"/>
        <v>0</v>
      </c>
      <c r="DG28" s="75"/>
      <c r="DH28" s="75"/>
      <c r="DI28" s="75"/>
      <c r="DJ28" s="75"/>
      <c r="DK28" s="75"/>
      <c r="DL28" s="75"/>
      <c r="DM28" s="115">
        <f t="shared" si="38"/>
        <v>0</v>
      </c>
      <c r="DN28" s="75"/>
      <c r="DO28" s="75"/>
      <c r="DP28" s="75"/>
      <c r="DQ28" s="75"/>
      <c r="DR28" s="75"/>
      <c r="DS28" s="75"/>
      <c r="DT28" s="115">
        <f t="shared" si="39"/>
        <v>0</v>
      </c>
      <c r="DU28" s="126">
        <f t="shared" si="40"/>
        <v>0</v>
      </c>
      <c r="DV28" s="75">
        <f t="shared" si="41"/>
        <v>0</v>
      </c>
      <c r="DW28" s="68" cm="1">
        <f t="array" ref="DW28">RANK(DU28,$DU$2:$DU$32)+SUMPRODUCT(--($DU$2:$DU$32=$DU28),--(DV28&gt;$DV$2:$DV$32))</f>
        <v>25</v>
      </c>
      <c r="DX28" s="132"/>
    </row>
    <row r="29" spans="1:128" s="73" customFormat="1" ht="15.9" hidden="1" customHeight="1">
      <c r="A29" s="96"/>
      <c r="B29" s="74"/>
      <c r="C29" s="112">
        <f t="shared" si="21"/>
        <v>25</v>
      </c>
      <c r="D29" s="123">
        <f t="shared" si="22"/>
        <v>0</v>
      </c>
      <c r="E29" s="75"/>
      <c r="F29" s="75"/>
      <c r="G29" s="75"/>
      <c r="H29" s="75"/>
      <c r="I29" s="75"/>
      <c r="J29" s="75"/>
      <c r="K29" s="115">
        <f t="shared" si="23"/>
        <v>0</v>
      </c>
      <c r="L29" s="75"/>
      <c r="M29" s="75"/>
      <c r="N29" s="75"/>
      <c r="O29" s="75"/>
      <c r="P29" s="75"/>
      <c r="Q29" s="75"/>
      <c r="R29" s="115">
        <f t="shared" si="24"/>
        <v>0</v>
      </c>
      <c r="S29" s="75"/>
      <c r="T29" s="75"/>
      <c r="U29" s="75"/>
      <c r="V29" s="75"/>
      <c r="W29" s="75"/>
      <c r="X29" s="75"/>
      <c r="Y29" s="115">
        <f t="shared" si="25"/>
        <v>0</v>
      </c>
      <c r="Z29" s="75"/>
      <c r="AA29" s="75"/>
      <c r="AB29" s="75"/>
      <c r="AC29" s="75"/>
      <c r="AD29" s="75"/>
      <c r="AE29" s="94"/>
      <c r="AF29" s="115">
        <f t="shared" si="26"/>
        <v>0</v>
      </c>
      <c r="AG29" s="75"/>
      <c r="AH29" s="75"/>
      <c r="AI29" s="75"/>
      <c r="AJ29" s="75"/>
      <c r="AK29" s="75"/>
      <c r="AL29" s="75"/>
      <c r="AM29" s="115">
        <f t="shared" si="27"/>
        <v>0</v>
      </c>
      <c r="AN29" s="75"/>
      <c r="AO29" s="75"/>
      <c r="AP29" s="75"/>
      <c r="AQ29" s="75"/>
      <c r="AR29" s="75"/>
      <c r="AS29" s="75"/>
      <c r="AT29" s="115">
        <f t="shared" si="28"/>
        <v>0</v>
      </c>
      <c r="AU29" s="75"/>
      <c r="AV29" s="75"/>
      <c r="AW29" s="75"/>
      <c r="AX29" s="75"/>
      <c r="AY29" s="75"/>
      <c r="AZ29" s="75"/>
      <c r="BA29" s="115">
        <f t="shared" si="29"/>
        <v>0</v>
      </c>
      <c r="BB29" s="75"/>
      <c r="BC29" s="75"/>
      <c r="BD29" s="75"/>
      <c r="BE29" s="75"/>
      <c r="BF29" s="75"/>
      <c r="BG29" s="75"/>
      <c r="BH29" s="115">
        <f t="shared" si="30"/>
        <v>0</v>
      </c>
      <c r="BI29" s="75"/>
      <c r="BJ29" s="75"/>
      <c r="BK29" s="75"/>
      <c r="BL29" s="75"/>
      <c r="BM29" s="75"/>
      <c r="BN29" s="75"/>
      <c r="BO29" s="115">
        <f t="shared" si="31"/>
        <v>0</v>
      </c>
      <c r="BP29" s="131"/>
      <c r="BQ29" s="75"/>
      <c r="BR29" s="75"/>
      <c r="BS29" s="75"/>
      <c r="BT29" s="75"/>
      <c r="BU29" s="75"/>
      <c r="BV29" s="75"/>
      <c r="BW29" s="115">
        <f t="shared" si="32"/>
        <v>0</v>
      </c>
      <c r="BX29" s="75"/>
      <c r="BY29" s="75"/>
      <c r="BZ29" s="75"/>
      <c r="CA29" s="75"/>
      <c r="CB29" s="75"/>
      <c r="CC29" s="75"/>
      <c r="CD29" s="115">
        <f t="shared" si="33"/>
        <v>0</v>
      </c>
      <c r="CE29" s="75"/>
      <c r="CF29" s="75"/>
      <c r="CG29" s="75"/>
      <c r="CH29" s="75"/>
      <c r="CI29" s="75"/>
      <c r="CJ29" s="75"/>
      <c r="CK29" s="115">
        <f t="shared" si="34"/>
        <v>0</v>
      </c>
      <c r="CL29" s="75"/>
      <c r="CM29" s="75"/>
      <c r="CN29" s="75"/>
      <c r="CO29" s="75"/>
      <c r="CP29" s="75"/>
      <c r="CQ29" s="75"/>
      <c r="CR29" s="115">
        <f t="shared" si="35"/>
        <v>0</v>
      </c>
      <c r="CS29" s="114"/>
      <c r="CT29" s="114"/>
      <c r="CU29" s="114"/>
      <c r="CV29" s="114"/>
      <c r="CW29" s="114"/>
      <c r="CX29" s="114"/>
      <c r="CY29" s="115">
        <f t="shared" si="36"/>
        <v>0</v>
      </c>
      <c r="CZ29" s="114"/>
      <c r="DA29" s="114"/>
      <c r="DB29" s="114"/>
      <c r="DC29" s="114"/>
      <c r="DD29" s="114"/>
      <c r="DE29" s="114"/>
      <c r="DF29" s="115">
        <f t="shared" si="37"/>
        <v>0</v>
      </c>
      <c r="DG29" s="75"/>
      <c r="DH29" s="75"/>
      <c r="DI29" s="75"/>
      <c r="DJ29" s="75"/>
      <c r="DK29" s="75"/>
      <c r="DL29" s="75"/>
      <c r="DM29" s="115">
        <f t="shared" si="38"/>
        <v>0</v>
      </c>
      <c r="DN29" s="75"/>
      <c r="DO29" s="75"/>
      <c r="DP29" s="75"/>
      <c r="DQ29" s="75"/>
      <c r="DR29" s="75"/>
      <c r="DS29" s="75"/>
      <c r="DT29" s="115">
        <f t="shared" si="39"/>
        <v>0</v>
      </c>
      <c r="DU29" s="126">
        <f t="shared" si="40"/>
        <v>0</v>
      </c>
      <c r="DV29" s="75">
        <f t="shared" si="41"/>
        <v>0</v>
      </c>
      <c r="DW29" s="68" cm="1">
        <f t="array" ref="DW29">RANK(DU29,$DU$2:$DU$32)+SUMPRODUCT(--($DU$2:$DU$32=$DU29),--(DV29&gt;$DV$2:$DV$32))</f>
        <v>25</v>
      </c>
      <c r="DX29" s="132"/>
    </row>
    <row r="30" spans="1:128" s="73" customFormat="1" ht="15.9" hidden="1" customHeight="1">
      <c r="A30" s="96"/>
      <c r="B30" s="74"/>
      <c r="C30" s="112">
        <f t="shared" si="21"/>
        <v>25</v>
      </c>
      <c r="D30" s="123">
        <f t="shared" si="22"/>
        <v>0</v>
      </c>
      <c r="E30" s="75"/>
      <c r="F30" s="75"/>
      <c r="G30" s="75"/>
      <c r="H30" s="75"/>
      <c r="I30" s="75"/>
      <c r="J30" s="75"/>
      <c r="K30" s="115">
        <f t="shared" si="23"/>
        <v>0</v>
      </c>
      <c r="L30" s="75"/>
      <c r="M30" s="75"/>
      <c r="N30" s="75"/>
      <c r="O30" s="75"/>
      <c r="P30" s="75"/>
      <c r="Q30" s="75"/>
      <c r="R30" s="115">
        <f t="shared" si="24"/>
        <v>0</v>
      </c>
      <c r="S30" s="75"/>
      <c r="T30" s="75"/>
      <c r="U30" s="75"/>
      <c r="V30" s="75"/>
      <c r="W30" s="75"/>
      <c r="X30" s="75"/>
      <c r="Y30" s="115">
        <f t="shared" si="25"/>
        <v>0</v>
      </c>
      <c r="Z30" s="75"/>
      <c r="AA30" s="75"/>
      <c r="AB30" s="75"/>
      <c r="AC30" s="75"/>
      <c r="AD30" s="75"/>
      <c r="AE30" s="94"/>
      <c r="AF30" s="115">
        <f t="shared" si="26"/>
        <v>0</v>
      </c>
      <c r="AG30" s="75"/>
      <c r="AH30" s="75"/>
      <c r="AI30" s="75"/>
      <c r="AJ30" s="75"/>
      <c r="AK30" s="75"/>
      <c r="AL30" s="75"/>
      <c r="AM30" s="115">
        <f t="shared" si="27"/>
        <v>0</v>
      </c>
      <c r="AN30" s="75"/>
      <c r="AO30" s="75"/>
      <c r="AP30" s="75"/>
      <c r="AQ30" s="75"/>
      <c r="AR30" s="75"/>
      <c r="AS30" s="75"/>
      <c r="AT30" s="115">
        <f t="shared" si="28"/>
        <v>0</v>
      </c>
      <c r="AU30" s="75"/>
      <c r="AV30" s="75"/>
      <c r="AW30" s="75"/>
      <c r="AX30" s="75"/>
      <c r="AY30" s="75"/>
      <c r="AZ30" s="75"/>
      <c r="BA30" s="115">
        <f t="shared" si="29"/>
        <v>0</v>
      </c>
      <c r="BB30" s="75"/>
      <c r="BC30" s="75"/>
      <c r="BD30" s="75"/>
      <c r="BE30" s="75"/>
      <c r="BF30" s="75"/>
      <c r="BG30" s="75"/>
      <c r="BH30" s="115">
        <f t="shared" si="30"/>
        <v>0</v>
      </c>
      <c r="BI30" s="75"/>
      <c r="BJ30" s="75"/>
      <c r="BK30" s="75"/>
      <c r="BL30" s="75"/>
      <c r="BM30" s="75"/>
      <c r="BN30" s="75"/>
      <c r="BO30" s="115">
        <f t="shared" si="31"/>
        <v>0</v>
      </c>
      <c r="BP30" s="131"/>
      <c r="BQ30" s="75"/>
      <c r="BR30" s="75"/>
      <c r="BS30" s="75"/>
      <c r="BT30" s="75"/>
      <c r="BU30" s="75"/>
      <c r="BV30" s="75"/>
      <c r="BW30" s="115">
        <f t="shared" si="32"/>
        <v>0</v>
      </c>
      <c r="BX30" s="75"/>
      <c r="BY30" s="75"/>
      <c r="BZ30" s="75"/>
      <c r="CA30" s="75"/>
      <c r="CB30" s="75"/>
      <c r="CC30" s="75"/>
      <c r="CD30" s="115">
        <f t="shared" si="33"/>
        <v>0</v>
      </c>
      <c r="CE30" s="75"/>
      <c r="CF30" s="75"/>
      <c r="CG30" s="75"/>
      <c r="CH30" s="75"/>
      <c r="CI30" s="75"/>
      <c r="CJ30" s="75"/>
      <c r="CK30" s="115">
        <f t="shared" si="34"/>
        <v>0</v>
      </c>
      <c r="CL30" s="75"/>
      <c r="CM30" s="75"/>
      <c r="CN30" s="75"/>
      <c r="CO30" s="75"/>
      <c r="CP30" s="75"/>
      <c r="CQ30" s="75"/>
      <c r="CR30" s="115">
        <f t="shared" si="35"/>
        <v>0</v>
      </c>
      <c r="CS30" s="114"/>
      <c r="CT30" s="114"/>
      <c r="CU30" s="114"/>
      <c r="CV30" s="114"/>
      <c r="CW30" s="114"/>
      <c r="CX30" s="114"/>
      <c r="CY30" s="115">
        <f t="shared" si="36"/>
        <v>0</v>
      </c>
      <c r="CZ30" s="114"/>
      <c r="DA30" s="114"/>
      <c r="DB30" s="114"/>
      <c r="DC30" s="114"/>
      <c r="DD30" s="114"/>
      <c r="DE30" s="114"/>
      <c r="DF30" s="115">
        <f t="shared" si="37"/>
        <v>0</v>
      </c>
      <c r="DG30" s="75"/>
      <c r="DH30" s="75"/>
      <c r="DI30" s="75"/>
      <c r="DJ30" s="75"/>
      <c r="DK30" s="75"/>
      <c r="DL30" s="75"/>
      <c r="DM30" s="115">
        <f t="shared" si="38"/>
        <v>0</v>
      </c>
      <c r="DN30" s="75"/>
      <c r="DO30" s="75"/>
      <c r="DP30" s="75"/>
      <c r="DQ30" s="75"/>
      <c r="DR30" s="75"/>
      <c r="DS30" s="75"/>
      <c r="DT30" s="115">
        <f t="shared" si="39"/>
        <v>0</v>
      </c>
      <c r="DU30" s="126">
        <f t="shared" si="40"/>
        <v>0</v>
      </c>
      <c r="DV30" s="75">
        <f t="shared" si="41"/>
        <v>0</v>
      </c>
      <c r="DW30" s="68" cm="1">
        <f t="array" ref="DW30">RANK(DU30,$DU$2:$DU$32)+SUMPRODUCT(--($DU$2:$DU$32=$DU30),--(DV30&gt;$DV$2:$DV$32))</f>
        <v>25</v>
      </c>
      <c r="DX30" s="132"/>
    </row>
    <row r="31" spans="1:128" s="73" customFormat="1" ht="15.9" hidden="1" customHeight="1">
      <c r="A31" s="96"/>
      <c r="B31" s="74"/>
      <c r="C31" s="112">
        <f t="shared" si="21"/>
        <v>25</v>
      </c>
      <c r="D31" s="123">
        <f t="shared" si="22"/>
        <v>0</v>
      </c>
      <c r="E31" s="75"/>
      <c r="F31" s="75"/>
      <c r="G31" s="75"/>
      <c r="H31" s="75"/>
      <c r="I31" s="75"/>
      <c r="J31" s="75"/>
      <c r="K31" s="115">
        <f t="shared" si="23"/>
        <v>0</v>
      </c>
      <c r="L31" s="75"/>
      <c r="M31" s="75"/>
      <c r="N31" s="75"/>
      <c r="O31" s="75"/>
      <c r="P31" s="75"/>
      <c r="Q31" s="75"/>
      <c r="R31" s="115">
        <f t="shared" si="24"/>
        <v>0</v>
      </c>
      <c r="S31" s="75"/>
      <c r="T31" s="75"/>
      <c r="U31" s="75"/>
      <c r="V31" s="75"/>
      <c r="W31" s="75"/>
      <c r="X31" s="75"/>
      <c r="Y31" s="115">
        <f t="shared" si="25"/>
        <v>0</v>
      </c>
      <c r="Z31" s="75"/>
      <c r="AA31" s="75"/>
      <c r="AB31" s="75"/>
      <c r="AC31" s="75"/>
      <c r="AD31" s="75"/>
      <c r="AE31" s="94"/>
      <c r="AF31" s="115">
        <f t="shared" si="26"/>
        <v>0</v>
      </c>
      <c r="AG31" s="75"/>
      <c r="AH31" s="75"/>
      <c r="AI31" s="75"/>
      <c r="AJ31" s="75"/>
      <c r="AK31" s="75"/>
      <c r="AL31" s="75"/>
      <c r="AM31" s="115">
        <f t="shared" si="27"/>
        <v>0</v>
      </c>
      <c r="AN31" s="75"/>
      <c r="AO31" s="75"/>
      <c r="AP31" s="75"/>
      <c r="AQ31" s="75"/>
      <c r="AR31" s="75"/>
      <c r="AS31" s="75"/>
      <c r="AT31" s="115">
        <f t="shared" si="28"/>
        <v>0</v>
      </c>
      <c r="AU31" s="75"/>
      <c r="AV31" s="75"/>
      <c r="AW31" s="75"/>
      <c r="AX31" s="75"/>
      <c r="AY31" s="75"/>
      <c r="AZ31" s="75"/>
      <c r="BA31" s="115">
        <f t="shared" si="29"/>
        <v>0</v>
      </c>
      <c r="BB31" s="75"/>
      <c r="BC31" s="75"/>
      <c r="BD31" s="75"/>
      <c r="BE31" s="75"/>
      <c r="BF31" s="75"/>
      <c r="BG31" s="75"/>
      <c r="BH31" s="115">
        <f t="shared" si="30"/>
        <v>0</v>
      </c>
      <c r="BI31" s="75"/>
      <c r="BJ31" s="75"/>
      <c r="BK31" s="75"/>
      <c r="BL31" s="75"/>
      <c r="BM31" s="75"/>
      <c r="BN31" s="75"/>
      <c r="BO31" s="115">
        <f t="shared" si="31"/>
        <v>0</v>
      </c>
      <c r="BP31" s="131"/>
      <c r="BQ31" s="75"/>
      <c r="BR31" s="75"/>
      <c r="BS31" s="75"/>
      <c r="BT31" s="75"/>
      <c r="BU31" s="75"/>
      <c r="BV31" s="75"/>
      <c r="BW31" s="115">
        <f t="shared" si="32"/>
        <v>0</v>
      </c>
      <c r="BX31" s="75"/>
      <c r="BY31" s="75"/>
      <c r="BZ31" s="75"/>
      <c r="CA31" s="75"/>
      <c r="CB31" s="75"/>
      <c r="CC31" s="75"/>
      <c r="CD31" s="115">
        <f t="shared" si="33"/>
        <v>0</v>
      </c>
      <c r="CE31" s="75"/>
      <c r="CF31" s="75"/>
      <c r="CG31" s="75"/>
      <c r="CH31" s="75"/>
      <c r="CI31" s="75"/>
      <c r="CJ31" s="75"/>
      <c r="CK31" s="115">
        <f t="shared" si="34"/>
        <v>0</v>
      </c>
      <c r="CL31" s="75"/>
      <c r="CM31" s="75"/>
      <c r="CN31" s="75"/>
      <c r="CO31" s="75"/>
      <c r="CP31" s="75"/>
      <c r="CQ31" s="75"/>
      <c r="CR31" s="115">
        <f t="shared" si="35"/>
        <v>0</v>
      </c>
      <c r="CS31" s="114"/>
      <c r="CT31" s="114"/>
      <c r="CU31" s="114"/>
      <c r="CV31" s="114"/>
      <c r="CW31" s="114"/>
      <c r="CX31" s="114"/>
      <c r="CY31" s="115">
        <f t="shared" si="36"/>
        <v>0</v>
      </c>
      <c r="CZ31" s="114"/>
      <c r="DA31" s="114"/>
      <c r="DB31" s="114"/>
      <c r="DC31" s="114"/>
      <c r="DD31" s="114"/>
      <c r="DE31" s="114"/>
      <c r="DF31" s="115">
        <f t="shared" si="37"/>
        <v>0</v>
      </c>
      <c r="DG31" s="75"/>
      <c r="DH31" s="75"/>
      <c r="DI31" s="75"/>
      <c r="DJ31" s="75"/>
      <c r="DK31" s="75"/>
      <c r="DL31" s="75"/>
      <c r="DM31" s="115">
        <f t="shared" si="38"/>
        <v>0</v>
      </c>
      <c r="DN31" s="75"/>
      <c r="DO31" s="75"/>
      <c r="DP31" s="75"/>
      <c r="DQ31" s="75"/>
      <c r="DR31" s="75"/>
      <c r="DS31" s="75"/>
      <c r="DT31" s="115">
        <f t="shared" si="39"/>
        <v>0</v>
      </c>
      <c r="DU31" s="126">
        <f t="shared" si="40"/>
        <v>0</v>
      </c>
      <c r="DV31" s="75">
        <f t="shared" si="41"/>
        <v>0</v>
      </c>
      <c r="DW31" s="68" cm="1">
        <f t="array" ref="DW31">RANK(DU31,$DU$2:$DU$32)+SUMPRODUCT(--($DU$2:$DU$32=$DU31),--(DV31&gt;$DV$2:$DV$32))</f>
        <v>25</v>
      </c>
      <c r="DX31" s="132"/>
    </row>
    <row r="32" spans="1:128" s="73" customFormat="1" ht="15.9" hidden="1" customHeight="1">
      <c r="A32" s="96"/>
      <c r="B32" s="74"/>
      <c r="C32" s="112">
        <f t="shared" si="21"/>
        <v>25</v>
      </c>
      <c r="D32" s="123">
        <f t="shared" si="22"/>
        <v>0</v>
      </c>
      <c r="E32" s="75"/>
      <c r="F32" s="75"/>
      <c r="G32" s="75"/>
      <c r="H32" s="75"/>
      <c r="I32" s="75"/>
      <c r="J32" s="75"/>
      <c r="K32" s="115">
        <f t="shared" si="23"/>
        <v>0</v>
      </c>
      <c r="L32" s="75"/>
      <c r="M32" s="75"/>
      <c r="N32" s="75"/>
      <c r="O32" s="75"/>
      <c r="P32" s="75"/>
      <c r="Q32" s="75"/>
      <c r="R32" s="115">
        <f t="shared" si="24"/>
        <v>0</v>
      </c>
      <c r="S32" s="75"/>
      <c r="T32" s="75"/>
      <c r="U32" s="75"/>
      <c r="V32" s="75"/>
      <c r="W32" s="75"/>
      <c r="X32" s="75"/>
      <c r="Y32" s="115">
        <f t="shared" si="25"/>
        <v>0</v>
      </c>
      <c r="Z32" s="75"/>
      <c r="AA32" s="75"/>
      <c r="AB32" s="75"/>
      <c r="AC32" s="75"/>
      <c r="AD32" s="75"/>
      <c r="AE32" s="94"/>
      <c r="AF32" s="115">
        <f t="shared" si="26"/>
        <v>0</v>
      </c>
      <c r="AG32" s="75"/>
      <c r="AH32" s="75"/>
      <c r="AI32" s="75"/>
      <c r="AJ32" s="75"/>
      <c r="AK32" s="75"/>
      <c r="AL32" s="75"/>
      <c r="AM32" s="115">
        <f t="shared" si="27"/>
        <v>0</v>
      </c>
      <c r="AN32" s="75"/>
      <c r="AO32" s="75"/>
      <c r="AP32" s="75"/>
      <c r="AQ32" s="75"/>
      <c r="AR32" s="75"/>
      <c r="AS32" s="75"/>
      <c r="AT32" s="115">
        <f t="shared" si="28"/>
        <v>0</v>
      </c>
      <c r="AU32" s="75"/>
      <c r="AV32" s="75"/>
      <c r="AW32" s="75"/>
      <c r="AX32" s="75"/>
      <c r="AY32" s="75"/>
      <c r="AZ32" s="75"/>
      <c r="BA32" s="115">
        <f t="shared" si="29"/>
        <v>0</v>
      </c>
      <c r="BB32" s="75"/>
      <c r="BC32" s="75"/>
      <c r="BD32" s="75"/>
      <c r="BE32" s="75"/>
      <c r="BF32" s="75"/>
      <c r="BG32" s="75"/>
      <c r="BH32" s="115">
        <f t="shared" si="30"/>
        <v>0</v>
      </c>
      <c r="BI32" s="75"/>
      <c r="BJ32" s="75"/>
      <c r="BK32" s="75"/>
      <c r="BL32" s="75"/>
      <c r="BM32" s="75"/>
      <c r="BN32" s="75"/>
      <c r="BO32" s="115">
        <f t="shared" si="31"/>
        <v>0</v>
      </c>
      <c r="BP32" s="131"/>
      <c r="BQ32" s="75"/>
      <c r="BR32" s="75"/>
      <c r="BS32" s="75"/>
      <c r="BT32" s="75"/>
      <c r="BU32" s="75"/>
      <c r="BV32" s="75"/>
      <c r="BW32" s="115">
        <f t="shared" si="32"/>
        <v>0</v>
      </c>
      <c r="BX32" s="75"/>
      <c r="BY32" s="75"/>
      <c r="BZ32" s="75"/>
      <c r="CA32" s="75"/>
      <c r="CB32" s="75"/>
      <c r="CC32" s="75"/>
      <c r="CD32" s="115">
        <f t="shared" si="33"/>
        <v>0</v>
      </c>
      <c r="CE32" s="75"/>
      <c r="CF32" s="75"/>
      <c r="CG32" s="75"/>
      <c r="CH32" s="75"/>
      <c r="CI32" s="75"/>
      <c r="CJ32" s="75"/>
      <c r="CK32" s="115">
        <f t="shared" si="34"/>
        <v>0</v>
      </c>
      <c r="CL32" s="75"/>
      <c r="CM32" s="75"/>
      <c r="CN32" s="75"/>
      <c r="CO32" s="75"/>
      <c r="CP32" s="75"/>
      <c r="CQ32" s="75"/>
      <c r="CR32" s="115">
        <f t="shared" si="35"/>
        <v>0</v>
      </c>
      <c r="CS32" s="114"/>
      <c r="CT32" s="114"/>
      <c r="CU32" s="114"/>
      <c r="CV32" s="114"/>
      <c r="CW32" s="114"/>
      <c r="CX32" s="114"/>
      <c r="CY32" s="115">
        <f t="shared" si="36"/>
        <v>0</v>
      </c>
      <c r="CZ32" s="114"/>
      <c r="DA32" s="114"/>
      <c r="DB32" s="114"/>
      <c r="DC32" s="114"/>
      <c r="DD32" s="114"/>
      <c r="DE32" s="114"/>
      <c r="DF32" s="115">
        <f t="shared" si="37"/>
        <v>0</v>
      </c>
      <c r="DG32" s="75"/>
      <c r="DH32" s="75"/>
      <c r="DI32" s="75"/>
      <c r="DJ32" s="75"/>
      <c r="DK32" s="75"/>
      <c r="DL32" s="75"/>
      <c r="DM32" s="115">
        <f t="shared" si="38"/>
        <v>0</v>
      </c>
      <c r="DN32" s="75"/>
      <c r="DO32" s="75"/>
      <c r="DP32" s="75"/>
      <c r="DQ32" s="75"/>
      <c r="DR32" s="75"/>
      <c r="DS32" s="75"/>
      <c r="DT32" s="115">
        <f t="shared" si="39"/>
        <v>0</v>
      </c>
      <c r="DU32" s="126">
        <f t="shared" si="40"/>
        <v>0</v>
      </c>
      <c r="DV32" s="75">
        <f t="shared" si="41"/>
        <v>0</v>
      </c>
      <c r="DW32" s="68" cm="1">
        <f t="array" ref="DW32">RANK(DU32,$DU$2:$DU$32)+SUMPRODUCT(--($DU$2:$DU$32=$DU32),--(DV32&gt;$DV$2:$DV$32))</f>
        <v>25</v>
      </c>
      <c r="DX32" s="132"/>
    </row>
    <row r="33" spans="1:128" s="73" customFormat="1" ht="15.9" hidden="1" customHeight="1">
      <c r="A33" s="96"/>
      <c r="B33" s="74"/>
      <c r="C33" s="112">
        <f t="shared" si="21"/>
        <v>25</v>
      </c>
      <c r="D33" s="123">
        <f t="shared" si="22"/>
        <v>0</v>
      </c>
      <c r="E33" s="75"/>
      <c r="F33" s="75"/>
      <c r="G33" s="75"/>
      <c r="H33" s="75"/>
      <c r="I33" s="75"/>
      <c r="J33" s="75"/>
      <c r="K33" s="115">
        <f t="shared" si="23"/>
        <v>0</v>
      </c>
      <c r="L33" s="75"/>
      <c r="M33" s="75"/>
      <c r="N33" s="75"/>
      <c r="O33" s="75"/>
      <c r="P33" s="75"/>
      <c r="Q33" s="75"/>
      <c r="R33" s="115">
        <f t="shared" si="24"/>
        <v>0</v>
      </c>
      <c r="S33" s="75"/>
      <c r="T33" s="75"/>
      <c r="U33" s="75"/>
      <c r="V33" s="75"/>
      <c r="W33" s="75"/>
      <c r="X33" s="75"/>
      <c r="Y33" s="115">
        <f t="shared" si="25"/>
        <v>0</v>
      </c>
      <c r="Z33" s="75"/>
      <c r="AA33" s="75"/>
      <c r="AB33" s="75"/>
      <c r="AC33" s="75"/>
      <c r="AD33" s="75"/>
      <c r="AE33" s="75"/>
      <c r="AF33" s="115">
        <f t="shared" si="26"/>
        <v>0</v>
      </c>
      <c r="AG33" s="75"/>
      <c r="AH33" s="75"/>
      <c r="AI33" s="75"/>
      <c r="AJ33" s="75"/>
      <c r="AK33" s="75"/>
      <c r="AL33" s="75"/>
      <c r="AM33" s="115">
        <f t="shared" si="27"/>
        <v>0</v>
      </c>
      <c r="AN33" s="75"/>
      <c r="AO33" s="75"/>
      <c r="AP33" s="75"/>
      <c r="AQ33" s="75"/>
      <c r="AR33" s="75"/>
      <c r="AS33" s="75"/>
      <c r="AT33" s="115">
        <f t="shared" si="28"/>
        <v>0</v>
      </c>
      <c r="AU33" s="75"/>
      <c r="AV33" s="75"/>
      <c r="AW33" s="75"/>
      <c r="AX33" s="75"/>
      <c r="AY33" s="75"/>
      <c r="AZ33" s="75"/>
      <c r="BA33" s="115">
        <f t="shared" si="29"/>
        <v>0</v>
      </c>
      <c r="BB33" s="75"/>
      <c r="BC33" s="75"/>
      <c r="BD33" s="75"/>
      <c r="BE33" s="75"/>
      <c r="BF33" s="75"/>
      <c r="BG33" s="75"/>
      <c r="BH33" s="115">
        <f t="shared" si="30"/>
        <v>0</v>
      </c>
      <c r="BI33" s="75"/>
      <c r="BJ33" s="75"/>
      <c r="BK33" s="75"/>
      <c r="BL33" s="75"/>
      <c r="BM33" s="75"/>
      <c r="BN33" s="75"/>
      <c r="BO33" s="115">
        <f t="shared" si="31"/>
        <v>0</v>
      </c>
      <c r="BP33" s="128"/>
      <c r="BQ33" s="75"/>
      <c r="BR33" s="75"/>
      <c r="BS33" s="75"/>
      <c r="BT33" s="75"/>
      <c r="BU33" s="75"/>
      <c r="BV33" s="75"/>
      <c r="BW33" s="115">
        <f t="shared" si="32"/>
        <v>0</v>
      </c>
      <c r="BX33" s="75"/>
      <c r="BY33" s="75"/>
      <c r="BZ33" s="75"/>
      <c r="CA33" s="75"/>
      <c r="CB33" s="75"/>
      <c r="CC33" s="75"/>
      <c r="CD33" s="115">
        <f t="shared" si="33"/>
        <v>0</v>
      </c>
      <c r="CE33" s="75"/>
      <c r="CF33" s="75"/>
      <c r="CG33" s="75"/>
      <c r="CH33" s="75"/>
      <c r="CI33" s="75"/>
      <c r="CJ33" s="75"/>
      <c r="CK33" s="115">
        <f t="shared" si="34"/>
        <v>0</v>
      </c>
      <c r="CL33" s="75"/>
      <c r="CM33" s="75"/>
      <c r="CN33" s="75"/>
      <c r="CO33" s="75"/>
      <c r="CP33" s="75"/>
      <c r="CQ33" s="75"/>
      <c r="CR33" s="115">
        <f t="shared" si="35"/>
        <v>0</v>
      </c>
      <c r="CS33"/>
      <c r="CT33"/>
      <c r="CU33"/>
      <c r="CV33"/>
      <c r="CW33"/>
      <c r="CX33"/>
      <c r="CY33" s="115">
        <f t="shared" si="36"/>
        <v>0</v>
      </c>
      <c r="CZ33"/>
      <c r="DA33"/>
      <c r="DB33"/>
      <c r="DC33"/>
      <c r="DD33"/>
      <c r="DE33"/>
      <c r="DF33" s="115">
        <f t="shared" si="37"/>
        <v>0</v>
      </c>
      <c r="DG33" s="75"/>
      <c r="DH33" s="75"/>
      <c r="DI33" s="75"/>
      <c r="DJ33" s="75"/>
      <c r="DK33" s="75"/>
      <c r="DL33" s="75"/>
      <c r="DM33" s="115">
        <f t="shared" si="38"/>
        <v>0</v>
      </c>
      <c r="DN33" s="75"/>
      <c r="DO33" s="75"/>
      <c r="DP33" s="75"/>
      <c r="DQ33" s="75"/>
      <c r="DR33" s="75"/>
      <c r="DS33" s="75"/>
      <c r="DT33" s="115">
        <f t="shared" si="39"/>
        <v>0</v>
      </c>
      <c r="DU33" s="126">
        <f t="shared" si="40"/>
        <v>0</v>
      </c>
      <c r="DV33" s="75">
        <f t="shared" si="41"/>
        <v>0</v>
      </c>
      <c r="DW33" s="68" cm="1">
        <f t="array" ref="DW33">RANK(DU33,$DU$2:$DU$32)+SUMPRODUCT(--($DU$2:$DU$32=$DU33),--(DV33&gt;$DV$2:$DV$32))</f>
        <v>25</v>
      </c>
      <c r="DX33" s="132"/>
    </row>
    <row r="34" spans="1:128" hidden="1">
      <c r="A34" s="97"/>
      <c r="B34" s="74"/>
      <c r="C34" s="112">
        <f t="shared" si="21"/>
        <v>25</v>
      </c>
      <c r="D34" s="124">
        <f t="shared" si="22"/>
        <v>0</v>
      </c>
      <c r="E34" s="75"/>
      <c r="F34" s="75"/>
      <c r="G34" s="75"/>
      <c r="H34" s="75"/>
      <c r="I34" s="75"/>
      <c r="J34" s="75"/>
      <c r="K34" s="115">
        <f t="shared" si="23"/>
        <v>0</v>
      </c>
      <c r="L34" s="75"/>
      <c r="M34" s="75"/>
      <c r="N34" s="75"/>
      <c r="O34" s="75"/>
      <c r="P34" s="75"/>
      <c r="Q34" s="75"/>
      <c r="R34" s="115">
        <f t="shared" si="24"/>
        <v>0</v>
      </c>
      <c r="S34" s="75"/>
      <c r="T34" s="75"/>
      <c r="U34" s="75"/>
      <c r="V34" s="75"/>
      <c r="W34" s="75"/>
      <c r="X34" s="75"/>
      <c r="Y34" s="115">
        <f t="shared" si="25"/>
        <v>0</v>
      </c>
      <c r="Z34" s="75"/>
      <c r="AA34" s="75"/>
      <c r="AB34" s="75"/>
      <c r="AC34" s="75"/>
      <c r="AD34" s="75"/>
      <c r="AE34" s="75"/>
      <c r="AF34" s="115">
        <f t="shared" si="26"/>
        <v>0</v>
      </c>
      <c r="AG34" s="75"/>
      <c r="AH34" s="75"/>
      <c r="AI34" s="75"/>
      <c r="AJ34" s="75"/>
      <c r="AK34" s="75"/>
      <c r="AL34" s="75"/>
      <c r="AM34" s="115">
        <f t="shared" si="27"/>
        <v>0</v>
      </c>
      <c r="AN34" s="75"/>
      <c r="AO34" s="75"/>
      <c r="AP34" s="75"/>
      <c r="AQ34" s="75"/>
      <c r="AR34" s="75"/>
      <c r="AS34" s="75"/>
      <c r="AT34" s="115">
        <f t="shared" si="28"/>
        <v>0</v>
      </c>
      <c r="AU34" s="75"/>
      <c r="AV34" s="75"/>
      <c r="AW34" s="75"/>
      <c r="AX34" s="75"/>
      <c r="AY34" s="75"/>
      <c r="AZ34" s="75"/>
      <c r="BA34" s="115">
        <f t="shared" si="29"/>
        <v>0</v>
      </c>
      <c r="BB34" s="75"/>
      <c r="BC34" s="75"/>
      <c r="BD34" s="75"/>
      <c r="BE34" s="75"/>
      <c r="BF34" s="75"/>
      <c r="BG34" s="75"/>
      <c r="BH34" s="115">
        <f t="shared" si="30"/>
        <v>0</v>
      </c>
      <c r="BI34" s="75"/>
      <c r="BJ34" s="75"/>
      <c r="BK34" s="75"/>
      <c r="BL34" s="75"/>
      <c r="BM34" s="75"/>
      <c r="BN34" s="75"/>
      <c r="BO34" s="115">
        <f t="shared" si="31"/>
        <v>0</v>
      </c>
      <c r="BP34" s="128"/>
      <c r="BQ34" s="75"/>
      <c r="BR34" s="75"/>
      <c r="BS34" s="75"/>
      <c r="BT34" s="75"/>
      <c r="BU34" s="75"/>
      <c r="BV34" s="75"/>
      <c r="BW34" s="115">
        <f t="shared" si="32"/>
        <v>0</v>
      </c>
      <c r="BX34" s="75"/>
      <c r="BY34" s="75"/>
      <c r="BZ34" s="75"/>
      <c r="CA34" s="75"/>
      <c r="CB34" s="75"/>
      <c r="CC34" s="75"/>
      <c r="CD34" s="115">
        <f t="shared" si="33"/>
        <v>0</v>
      </c>
      <c r="CE34" s="75"/>
      <c r="CF34" s="75"/>
      <c r="CG34" s="75"/>
      <c r="CH34" s="75"/>
      <c r="CI34" s="75"/>
      <c r="CJ34" s="75"/>
      <c r="CK34" s="115">
        <f t="shared" si="34"/>
        <v>0</v>
      </c>
      <c r="CL34" s="75"/>
      <c r="CM34" s="75"/>
      <c r="CN34" s="75"/>
      <c r="CO34" s="75"/>
      <c r="CP34" s="75"/>
      <c r="CQ34" s="75"/>
      <c r="CR34" s="115">
        <f t="shared" si="35"/>
        <v>0</v>
      </c>
      <c r="CY34" s="115">
        <f t="shared" si="36"/>
        <v>0</v>
      </c>
      <c r="DF34" s="115">
        <f t="shared" si="37"/>
        <v>0</v>
      </c>
      <c r="DG34" s="75"/>
      <c r="DH34" s="75"/>
      <c r="DI34" s="75"/>
      <c r="DJ34" s="75"/>
      <c r="DK34" s="75"/>
      <c r="DL34" s="75"/>
      <c r="DM34" s="115">
        <f t="shared" si="38"/>
        <v>0</v>
      </c>
      <c r="DN34" s="75"/>
      <c r="DO34" s="75"/>
      <c r="DP34" s="75"/>
      <c r="DQ34" s="75"/>
      <c r="DR34" s="75"/>
      <c r="DS34" s="75"/>
      <c r="DT34" s="115">
        <f t="shared" si="39"/>
        <v>0</v>
      </c>
      <c r="DU34" s="126">
        <f t="shared" si="40"/>
        <v>0</v>
      </c>
      <c r="DV34" s="130">
        <f t="shared" si="41"/>
        <v>0</v>
      </c>
      <c r="DW34" s="68" cm="1">
        <f t="array" ref="DW34">RANK(DU34,$DU$2:$DU$32)+SUMPRODUCT(--($DU$2:$DU$32=$DU34),--(DV34&gt;$DV$2:$DV$32))</f>
        <v>25</v>
      </c>
      <c r="DX34" s="132"/>
    </row>
    <row r="35" spans="1:128">
      <c r="A35" s="90"/>
      <c r="B35" s="91"/>
      <c r="C35" s="92"/>
      <c r="D35" s="125">
        <f>SUBTOTAL(109,Table14[Sum])</f>
        <v>1660</v>
      </c>
      <c r="E35" s="93">
        <f>SUBTOTAL(109,Table14[1])</f>
        <v>10</v>
      </c>
      <c r="F35" s="93">
        <f>SUBTOTAL(109,Table14[2])</f>
        <v>19</v>
      </c>
      <c r="G35" s="93">
        <f>SUBTOTAL(109,Table14[3])</f>
        <v>21</v>
      </c>
      <c r="H35" s="93">
        <f>SUBTOTAL(109,Table14[4])</f>
        <v>24</v>
      </c>
      <c r="I35" s="93">
        <f>SUBTOTAL(109,Table14[5])</f>
        <v>20</v>
      </c>
      <c r="J35" s="93">
        <f>SUBTOTAL(109,Table14[6])</f>
        <v>34</v>
      </c>
      <c r="K35" s="116">
        <f>SUBTOTAL(109,Table14[1 - 6])</f>
        <v>128</v>
      </c>
      <c r="L35" s="93">
        <f>SUBTOTAL(109,Table14[7])</f>
        <v>10</v>
      </c>
      <c r="M35" s="93">
        <f>SUBTOTAL(109,Table14[8])</f>
        <v>6</v>
      </c>
      <c r="N35" s="93">
        <f>SUBTOTAL(109,Table14[9])</f>
        <v>14</v>
      </c>
      <c r="O35" s="93">
        <f>SUBTOTAL(109,Table14[10])</f>
        <v>6</v>
      </c>
      <c r="P35" s="93">
        <f>SUBTOTAL(109,Table14[11])</f>
        <v>16</v>
      </c>
      <c r="Q35" s="93">
        <f>SUBTOTAL(109,Table14[12])</f>
        <v>2</v>
      </c>
      <c r="R35" s="116">
        <f>SUBTOTAL(109,Table14[7 - 12])</f>
        <v>54</v>
      </c>
      <c r="S35" s="93">
        <f>SUBTOTAL(109,Table14[13])</f>
        <v>16</v>
      </c>
      <c r="T35" s="93">
        <f>SUBTOTAL(109,Table14[14])</f>
        <v>10</v>
      </c>
      <c r="U35" s="93">
        <f>SUBTOTAL(109,Table14[15])</f>
        <v>6</v>
      </c>
      <c r="V35" s="93">
        <f>SUBTOTAL(109,Table14[16])</f>
        <v>22</v>
      </c>
      <c r="W35" s="93">
        <f>SUBTOTAL(109,Table14[17])</f>
        <v>17</v>
      </c>
      <c r="X35" s="93">
        <f>SUBTOTAL(109,Table14[18])</f>
        <v>28</v>
      </c>
      <c r="Y35" s="116">
        <f>SUBTOTAL(109,Table14[13 - 18])</f>
        <v>99</v>
      </c>
      <c r="Z35" s="93">
        <f>SUBTOTAL(109,Table14[19])</f>
        <v>12</v>
      </c>
      <c r="AA35" s="93">
        <f>SUBTOTAL(109,Table14[20])</f>
        <v>20</v>
      </c>
      <c r="AB35" s="93">
        <f>SUBTOTAL(109,Table14[21])</f>
        <v>14</v>
      </c>
      <c r="AC35" s="93">
        <f>SUBTOTAL(109,Table14[22])</f>
        <v>24</v>
      </c>
      <c r="AD35" s="93">
        <f>SUBTOTAL(109,Table14[23])</f>
        <v>8</v>
      </c>
      <c r="AE35" s="93">
        <f>SUBTOTAL(109,Table14[24])</f>
        <v>14</v>
      </c>
      <c r="AF35" s="116">
        <f>SUBTOTAL(109,Table14[19 - 24])</f>
        <v>92</v>
      </c>
      <c r="AG35" s="93">
        <f>SUBTOTAL(109,Table14[25])</f>
        <v>10</v>
      </c>
      <c r="AH35" s="93">
        <f>SUBTOTAL(109,Table14[26])</f>
        <v>8</v>
      </c>
      <c r="AI35" s="93">
        <f>SUBTOTAL(109,Table14[27])</f>
        <v>18</v>
      </c>
      <c r="AJ35" s="93">
        <f>SUBTOTAL(109,Table14[28])</f>
        <v>12</v>
      </c>
      <c r="AK35" s="93">
        <f>SUBTOTAL(109,Table14[29])</f>
        <v>24</v>
      </c>
      <c r="AL35" s="93">
        <f>SUBTOTAL(109,Table14[30])</f>
        <v>38</v>
      </c>
      <c r="AM35" s="116">
        <f>SUBTOTAL(109,Table14[25 - 30])</f>
        <v>110</v>
      </c>
      <c r="AN35" s="93">
        <f>SUBTOTAL(109,Table14[31])</f>
        <v>12</v>
      </c>
      <c r="AO35" s="93">
        <f>SUBTOTAL(109,Table14[32])</f>
        <v>16</v>
      </c>
      <c r="AP35" s="93">
        <f>SUBTOTAL(109,Table14[33])</f>
        <v>18</v>
      </c>
      <c r="AQ35" s="93">
        <f>SUBTOTAL(109,Table14[34])</f>
        <v>38</v>
      </c>
      <c r="AR35" s="93">
        <f>SUBTOTAL(109,Table14[35])</f>
        <v>30</v>
      </c>
      <c r="AS35" s="93">
        <f>SUBTOTAL(109,Table14[36])</f>
        <v>32</v>
      </c>
      <c r="AT35" s="116">
        <f>SUBTOTAL(109,Table14[31 - 36])</f>
        <v>146</v>
      </c>
      <c r="AU35" s="93">
        <f>SUBTOTAL(109,Table14[37])</f>
        <v>40</v>
      </c>
      <c r="AV35" s="93">
        <f>SUBTOTAL(109,Table14[38])</f>
        <v>8</v>
      </c>
      <c r="AW35" s="93">
        <f>SUBTOTAL(109,Table14[39])</f>
        <v>20</v>
      </c>
      <c r="AX35" s="93">
        <f>SUBTOTAL(109,Table14[40])</f>
        <v>10</v>
      </c>
      <c r="AY35" s="93">
        <f>SUBTOTAL(109,Table14[41])</f>
        <v>26</v>
      </c>
      <c r="AZ35" s="93">
        <f>SUBTOTAL(109,Table14[42])</f>
        <v>8</v>
      </c>
      <c r="BA35" s="116">
        <f>SUBTOTAL(109,Table14[37 - 42])</f>
        <v>112</v>
      </c>
      <c r="BB35" s="93">
        <f>SUBTOTAL(109,Table14[43])</f>
        <v>25</v>
      </c>
      <c r="BC35" s="93">
        <f>SUBTOTAL(109,Table14[44])</f>
        <v>5</v>
      </c>
      <c r="BD35" s="93">
        <f>SUBTOTAL(109,Table14[45])</f>
        <v>22</v>
      </c>
      <c r="BE35" s="93">
        <f>SUBTOTAL(109,Table14[46])</f>
        <v>10</v>
      </c>
      <c r="BF35" s="93">
        <f>SUBTOTAL(109,Table14[47])</f>
        <v>22</v>
      </c>
      <c r="BG35" s="93">
        <f>SUBTOTAL(109,Table14[48])</f>
        <v>16</v>
      </c>
      <c r="BH35" s="116">
        <f>SUBTOTAL(109,Table14[43 - 48])</f>
        <v>100</v>
      </c>
      <c r="BI35" s="93">
        <f>SUBTOTAL(109,Table14[49])</f>
        <v>12</v>
      </c>
      <c r="BJ35" s="93">
        <f>SUBTOTAL(109,Table14[50])</f>
        <v>14</v>
      </c>
      <c r="BK35" s="93">
        <f>SUBTOTAL(109,Table14[51])</f>
        <v>32</v>
      </c>
      <c r="BL35" s="93">
        <f>SUBTOTAL(109,Table14[52])</f>
        <v>8</v>
      </c>
      <c r="BM35" s="93">
        <f>SUBTOTAL(109,Table14[53])</f>
        <v>8</v>
      </c>
      <c r="BN35" s="93">
        <f>SUBTOTAL(109,Table14[54])</f>
        <v>4</v>
      </c>
      <c r="BO35" s="116">
        <f>SUBTOTAL(109,Table14[49 - 54])</f>
        <v>78</v>
      </c>
      <c r="BP35" s="116"/>
      <c r="BQ35" s="93">
        <f>SUBTOTAL(109,Table14[55])</f>
        <v>12</v>
      </c>
      <c r="BR35" s="93">
        <f>SUBTOTAL(109,Table14[56])</f>
        <v>8</v>
      </c>
      <c r="BS35" s="93">
        <f>SUBTOTAL(109,Table14[57])</f>
        <v>6</v>
      </c>
      <c r="BT35" s="93">
        <f>SUBTOTAL(109,Table14[58])</f>
        <v>24</v>
      </c>
      <c r="BU35" s="93">
        <f>SUBTOTAL(109,Table14[59])</f>
        <v>6</v>
      </c>
      <c r="BV35" s="93">
        <f>SUBTOTAL(109,Table14[60])</f>
        <v>11</v>
      </c>
      <c r="BW35" s="116">
        <f>SUBTOTAL(109,Table14[55 - 60])</f>
        <v>67</v>
      </c>
      <c r="BX35" s="93">
        <f>SUBTOTAL(109,Table14[61])</f>
        <v>34</v>
      </c>
      <c r="BY35" s="93">
        <f>SUBTOTAL(109,Table14[62])</f>
        <v>20</v>
      </c>
      <c r="BZ35" s="93">
        <f>SUBTOTAL(109,Table14[63])</f>
        <v>11</v>
      </c>
      <c r="CA35" s="93">
        <f>SUBTOTAL(109,Table14[64])</f>
        <v>2</v>
      </c>
      <c r="CB35" s="93">
        <f>SUBTOTAL(109,Table14[65])</f>
        <v>30</v>
      </c>
      <c r="CC35" s="93">
        <f>SUBTOTAL(109,Table14[66])</f>
        <v>18</v>
      </c>
      <c r="CD35" s="116">
        <f>SUBTOTAL(109,Table14[61 - 66])</f>
        <v>115</v>
      </c>
      <c r="CE35" s="93">
        <f>SUBTOTAL(109,Table14[67])</f>
        <v>8</v>
      </c>
      <c r="CF35" s="93">
        <f>SUBTOTAL(109,Table14[68])</f>
        <v>6</v>
      </c>
      <c r="CG35" s="93">
        <f>SUBTOTAL(109,Table14[69])</f>
        <v>18</v>
      </c>
      <c r="CH35" s="93">
        <f>SUBTOTAL(109,Table14[70])</f>
        <v>6</v>
      </c>
      <c r="CI35" s="93">
        <f>SUBTOTAL(109,Table14[71])</f>
        <v>12</v>
      </c>
      <c r="CJ35" s="93">
        <f>SUBTOTAL(109,Table14[72])</f>
        <v>16</v>
      </c>
      <c r="CK35" s="116">
        <f>SUBTOTAL(109,Table14[67 - 72])</f>
        <v>66</v>
      </c>
      <c r="CL35" s="93">
        <f>SUBTOTAL(109,Table14[73])</f>
        <v>18</v>
      </c>
      <c r="CM35" s="93">
        <f>SUBTOTAL(109,Table14[74])</f>
        <v>22</v>
      </c>
      <c r="CN35" s="93">
        <f>SUBTOTAL(109,Table14[75])</f>
        <v>13</v>
      </c>
      <c r="CO35" s="93">
        <f>SUBTOTAL(109,Table14[76])</f>
        <v>16</v>
      </c>
      <c r="CP35" s="93">
        <f>SUBTOTAL(109,Table14[77])</f>
        <v>30</v>
      </c>
      <c r="CQ35" s="93">
        <f>SUBTOTAL(109,Table14[78])</f>
        <v>16</v>
      </c>
      <c r="CR35" s="116">
        <f>SUBTOTAL(109,Table14[73 - 78])</f>
        <v>115</v>
      </c>
      <c r="CS35" s="93">
        <f>SUBTOTAL(109,Table14[79])</f>
        <v>24</v>
      </c>
      <c r="CT35" s="93">
        <f>SUBTOTAL(109,Table14[80])</f>
        <v>8</v>
      </c>
      <c r="CU35" s="93">
        <f>SUBTOTAL(109,Table14[81])</f>
        <v>18</v>
      </c>
      <c r="CV35" s="93">
        <f>SUBTOTAL(109,Table14[82])</f>
        <v>17</v>
      </c>
      <c r="CW35" s="93">
        <f>SUBTOTAL(109,Table14[83])</f>
        <v>12</v>
      </c>
      <c r="CX35" s="93">
        <f>SUBTOTAL(109,Table14[84])</f>
        <v>34</v>
      </c>
      <c r="CY35" s="116">
        <f>SUBTOTAL(109,Table14[79 - 84])</f>
        <v>113</v>
      </c>
      <c r="CZ35" s="93">
        <f>SUBTOTAL(109,Table14[85])</f>
        <v>12</v>
      </c>
      <c r="DA35" s="93">
        <f>SUBTOTAL(109,Table14[86])</f>
        <v>9</v>
      </c>
      <c r="DB35" s="93">
        <f>SUBTOTAL(109,Table14[87])</f>
        <v>1</v>
      </c>
      <c r="DC35" s="93">
        <f>SUBTOTAL(109,Table14[88])</f>
        <v>22</v>
      </c>
      <c r="DD35" s="93">
        <f>SUBTOTAL(109,Table14[89])</f>
        <v>14</v>
      </c>
      <c r="DE35" s="93">
        <f>SUBTOTAL(109,Table14[90])</f>
        <v>14</v>
      </c>
      <c r="DF35" s="116">
        <f>SUBTOTAL(109,Table14[85 - 90])</f>
        <v>72</v>
      </c>
      <c r="DG35" s="93">
        <f>SUBTOTAL(109,Table14[91])</f>
        <v>0</v>
      </c>
      <c r="DH35" s="93">
        <f>SUBTOTAL(109,Table14[92])</f>
        <v>12</v>
      </c>
      <c r="DI35" s="93">
        <f>SUBTOTAL(109,Table14[93])</f>
        <v>36</v>
      </c>
      <c r="DJ35" s="93">
        <f>SUBTOTAL(109,Table14[94])</f>
        <v>20</v>
      </c>
      <c r="DK35" s="93">
        <f>SUBTOTAL(109,Table14[95])</f>
        <v>12</v>
      </c>
      <c r="DL35" s="93">
        <f>SUBTOTAL(109,Table14[96])</f>
        <v>24</v>
      </c>
      <c r="DM35" s="116">
        <f>SUBTOTAL(109,Table14[91 - 96])</f>
        <v>104</v>
      </c>
      <c r="DN35" s="93">
        <f>SUBTOTAL(109,Table14[97])</f>
        <v>2</v>
      </c>
      <c r="DO35" s="93">
        <f>SUBTOTAL(109,Table14[98])</f>
        <v>22</v>
      </c>
      <c r="DP35" s="93">
        <f>SUBTOTAL(109,Table14[99])</f>
        <v>4</v>
      </c>
      <c r="DQ35" s="93">
        <f>SUBTOTAL(109,Table14[100])</f>
        <v>15</v>
      </c>
      <c r="DR35" s="93">
        <f>SUBTOTAL(109,Table14[101])</f>
        <v>22</v>
      </c>
      <c r="DS35" s="93">
        <f>SUBTOTAL(109,Table14[102])</f>
        <v>24</v>
      </c>
      <c r="DT35" s="116">
        <f>SUBTOTAL(109,Table14[97 - 102])</f>
        <v>89</v>
      </c>
      <c r="DU35" s="125">
        <f>SUBTOTAL(109,Table14[Sum2])</f>
        <v>1660</v>
      </c>
      <c r="DV35" s="93"/>
      <c r="DW35" s="93"/>
      <c r="DX35" s="93"/>
    </row>
    <row r="36" spans="1:128">
      <c r="A36" s="68"/>
      <c r="B36" s="72"/>
      <c r="D36" s="69"/>
      <c r="E36" s="76"/>
      <c r="F36" s="76"/>
      <c r="G36" s="76"/>
      <c r="H36" s="76"/>
      <c r="I36" s="76"/>
      <c r="J36" s="76"/>
      <c r="K36" s="76"/>
      <c r="L36" s="7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DG36" s="17"/>
      <c r="DH36" s="17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</row>
    <row r="37" spans="1:128">
      <c r="A37" s="68"/>
      <c r="B37" s="72"/>
      <c r="D37" s="69"/>
    </row>
    <row r="38" spans="1:128">
      <c r="A38" s="68"/>
      <c r="B38" s="72"/>
      <c r="D38" s="69"/>
    </row>
    <row r="39" spans="1:128">
      <c r="D39" s="69"/>
    </row>
  </sheetData>
  <phoneticPr fontId="23" type="noConversion"/>
  <conditionalFormatting sqref="C2:C3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5433070866141736" right="0.35433070866141736" top="0.98425196850393704" bottom="0.98425196850393704" header="0.51181102362204722" footer="0.51181102362204722"/>
  <pageSetup paperSize="10" orientation="portrait" horizontalDpi="4294967292" verticalDpi="4294967292" r:id="rId1"/>
  <headerFooter alignWithMargins="0"/>
  <webPublishItems count="1">
    <webPublishItem id="26958" divId="kmv180415t_26958" sourceType="sheet" destinationFile="C:\Users\Laptop\Desktop\emv221001y_final.htm"/>
  </webPublishItem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DM42"/>
  <sheetViews>
    <sheetView showGridLines="0" topLeftCell="A2" zoomScale="90" zoomScaleNormal="90" workbookViewId="0">
      <pane xSplit="4" topLeftCell="CF1" activePane="topRight" state="frozen"/>
      <selection activeCell="A3" sqref="A3"/>
      <selection pane="topRight" activeCell="CG18" sqref="CG18"/>
    </sheetView>
  </sheetViews>
  <sheetFormatPr defaultColWidth="8.6640625" defaultRowHeight="17.399999999999999"/>
  <cols>
    <col min="1" max="1" width="10" style="110" customWidth="1"/>
    <col min="2" max="2" width="23.6640625" style="105" customWidth="1"/>
    <col min="3" max="3" width="5.5546875" style="17" customWidth="1"/>
    <col min="4" max="4" width="5.5546875" style="77" customWidth="1"/>
    <col min="5" max="11" width="5.33203125" style="76" customWidth="1"/>
    <col min="12" max="28" width="5.33203125" style="17" customWidth="1"/>
    <col min="29" max="116" width="5.33203125" style="76" customWidth="1"/>
    <col min="117" max="117" width="5.33203125" style="17" customWidth="1"/>
    <col min="118" max="16384" width="8.6640625" style="1"/>
  </cols>
  <sheetData>
    <row r="1" spans="1:117" s="67" customFormat="1" ht="35.4">
      <c r="A1" s="106" t="s">
        <v>62</v>
      </c>
      <c r="B1" s="80" t="s">
        <v>167</v>
      </c>
      <c r="C1" s="80" t="s">
        <v>63</v>
      </c>
      <c r="D1" s="80" t="s">
        <v>6</v>
      </c>
      <c r="E1" s="81" t="s">
        <v>7</v>
      </c>
      <c r="F1" s="81" t="s">
        <v>8</v>
      </c>
      <c r="G1" s="81" t="s">
        <v>9</v>
      </c>
      <c r="H1" s="81" t="s">
        <v>10</v>
      </c>
      <c r="I1" s="81" t="s">
        <v>11</v>
      </c>
      <c r="J1" s="82" t="s">
        <v>12</v>
      </c>
      <c r="K1" s="82" t="s">
        <v>13</v>
      </c>
      <c r="L1" s="83" t="s">
        <v>146</v>
      </c>
      <c r="M1" s="82" t="s">
        <v>14</v>
      </c>
      <c r="N1" s="82" t="s">
        <v>15</v>
      </c>
      <c r="O1" s="82" t="s">
        <v>16</v>
      </c>
      <c r="P1" s="82" t="s">
        <v>17</v>
      </c>
      <c r="Q1" s="82" t="s">
        <v>18</v>
      </c>
      <c r="R1" s="82" t="s">
        <v>19</v>
      </c>
      <c r="S1" s="82" t="s">
        <v>20</v>
      </c>
      <c r="T1" s="83" t="s">
        <v>145</v>
      </c>
      <c r="U1" s="82" t="s">
        <v>21</v>
      </c>
      <c r="V1" s="82" t="s">
        <v>22</v>
      </c>
      <c r="W1" s="82" t="s">
        <v>23</v>
      </c>
      <c r="X1" s="82" t="s">
        <v>24</v>
      </c>
      <c r="Y1" s="82" t="s">
        <v>25</v>
      </c>
      <c r="Z1" s="82" t="s">
        <v>26</v>
      </c>
      <c r="AA1" s="82" t="s">
        <v>27</v>
      </c>
      <c r="AB1" s="83" t="s">
        <v>147</v>
      </c>
      <c r="AC1" s="82" t="s">
        <v>28</v>
      </c>
      <c r="AD1" s="82" t="s">
        <v>29</v>
      </c>
      <c r="AE1" s="82" t="s">
        <v>30</v>
      </c>
      <c r="AF1" s="82" t="s">
        <v>31</v>
      </c>
      <c r="AG1" s="82" t="s">
        <v>32</v>
      </c>
      <c r="AH1" s="82" t="s">
        <v>33</v>
      </c>
      <c r="AI1" s="82" t="s">
        <v>34</v>
      </c>
      <c r="AJ1" s="83" t="s">
        <v>148</v>
      </c>
      <c r="AK1" s="82" t="s">
        <v>35</v>
      </c>
      <c r="AL1" s="82" t="s">
        <v>36</v>
      </c>
      <c r="AM1" s="82" t="s">
        <v>37</v>
      </c>
      <c r="AN1" s="82" t="s">
        <v>38</v>
      </c>
      <c r="AO1" s="82" t="s">
        <v>39</v>
      </c>
      <c r="AP1" s="82" t="s">
        <v>40</v>
      </c>
      <c r="AQ1" s="82" t="s">
        <v>41</v>
      </c>
      <c r="AR1" s="83" t="s">
        <v>149</v>
      </c>
      <c r="AS1" s="101" t="s">
        <v>42</v>
      </c>
      <c r="AT1" s="101" t="s">
        <v>43</v>
      </c>
      <c r="AU1" s="101" t="s">
        <v>44</v>
      </c>
      <c r="AV1" s="101" t="s">
        <v>45</v>
      </c>
      <c r="AW1" s="101" t="s">
        <v>46</v>
      </c>
      <c r="AX1" s="101" t="s">
        <v>47</v>
      </c>
      <c r="AY1" s="101" t="s">
        <v>48</v>
      </c>
      <c r="AZ1" s="83" t="s">
        <v>150</v>
      </c>
      <c r="BA1" s="101" t="s">
        <v>49</v>
      </c>
      <c r="BB1" s="101" t="s">
        <v>50</v>
      </c>
      <c r="BC1" s="101" t="s">
        <v>51</v>
      </c>
      <c r="BD1" s="101" t="s">
        <v>52</v>
      </c>
      <c r="BE1" s="101" t="s">
        <v>53</v>
      </c>
      <c r="BF1" s="101" t="s">
        <v>54</v>
      </c>
      <c r="BG1" s="101" t="s">
        <v>55</v>
      </c>
      <c r="BH1" s="83" t="s">
        <v>151</v>
      </c>
      <c r="BI1" s="101" t="s">
        <v>56</v>
      </c>
      <c r="BJ1" s="101" t="s">
        <v>57</v>
      </c>
      <c r="BK1" s="101" t="s">
        <v>91</v>
      </c>
      <c r="BL1" s="101" t="s">
        <v>92</v>
      </c>
      <c r="BM1" s="101" t="s">
        <v>93</v>
      </c>
      <c r="BN1" s="101" t="s">
        <v>94</v>
      </c>
      <c r="BO1" s="101" t="s">
        <v>95</v>
      </c>
      <c r="BP1" s="83" t="s">
        <v>152</v>
      </c>
      <c r="BQ1" s="101" t="s">
        <v>96</v>
      </c>
      <c r="BR1" s="101" t="s">
        <v>97</v>
      </c>
      <c r="BS1" s="101" t="s">
        <v>98</v>
      </c>
      <c r="BT1" s="101" t="s">
        <v>99</v>
      </c>
      <c r="BU1" s="101" t="s">
        <v>100</v>
      </c>
      <c r="BV1" s="101" t="s">
        <v>101</v>
      </c>
      <c r="BW1" s="101" t="s">
        <v>102</v>
      </c>
      <c r="BX1" s="83" t="s">
        <v>153</v>
      </c>
      <c r="BY1" s="101" t="s">
        <v>103</v>
      </c>
      <c r="BZ1" s="101" t="s">
        <v>104</v>
      </c>
      <c r="CA1" s="101" t="s">
        <v>105</v>
      </c>
      <c r="CB1" s="101" t="s">
        <v>106</v>
      </c>
      <c r="CC1" s="101" t="s">
        <v>107</v>
      </c>
      <c r="CD1" s="101" t="s">
        <v>108</v>
      </c>
      <c r="CE1" s="101" t="s">
        <v>109</v>
      </c>
      <c r="CF1" s="83" t="s">
        <v>154</v>
      </c>
      <c r="CG1" s="101" t="s">
        <v>110</v>
      </c>
      <c r="CH1" s="101" t="s">
        <v>111</v>
      </c>
      <c r="CI1" s="101" t="s">
        <v>112</v>
      </c>
      <c r="CJ1" s="101" t="s">
        <v>113</v>
      </c>
      <c r="CK1" s="101" t="s">
        <v>114</v>
      </c>
      <c r="CL1" s="101" t="s">
        <v>115</v>
      </c>
      <c r="CM1" s="101" t="s">
        <v>116</v>
      </c>
      <c r="CN1" s="83" t="s">
        <v>155</v>
      </c>
      <c r="CO1" s="101" t="s">
        <v>117</v>
      </c>
      <c r="CP1" s="101" t="s">
        <v>118</v>
      </c>
      <c r="CQ1" s="101" t="s">
        <v>119</v>
      </c>
      <c r="CR1" s="101" t="s">
        <v>120</v>
      </c>
      <c r="CS1" s="101" t="s">
        <v>121</v>
      </c>
      <c r="CT1" s="101" t="s">
        <v>122</v>
      </c>
      <c r="CU1" s="101" t="s">
        <v>123</v>
      </c>
      <c r="CV1" s="83" t="s">
        <v>156</v>
      </c>
      <c r="CW1" s="101" t="s">
        <v>124</v>
      </c>
      <c r="CX1" s="101" t="s">
        <v>125</v>
      </c>
      <c r="CY1" s="101" t="s">
        <v>126</v>
      </c>
      <c r="CZ1" s="101" t="s">
        <v>127</v>
      </c>
      <c r="DA1" s="101" t="s">
        <v>128</v>
      </c>
      <c r="DB1" s="101" t="s">
        <v>129</v>
      </c>
      <c r="DC1" s="101" t="s">
        <v>157</v>
      </c>
      <c r="DD1" s="83" t="s">
        <v>158</v>
      </c>
      <c r="DE1" s="101" t="s">
        <v>159</v>
      </c>
      <c r="DF1" s="101" t="s">
        <v>160</v>
      </c>
      <c r="DG1" s="101" t="s">
        <v>161</v>
      </c>
      <c r="DH1" s="101" t="s">
        <v>162</v>
      </c>
      <c r="DI1" s="101" t="s">
        <v>163</v>
      </c>
      <c r="DJ1" s="101" t="s">
        <v>164</v>
      </c>
      <c r="DK1" s="101" t="s">
        <v>165</v>
      </c>
      <c r="DL1" s="83" t="s">
        <v>166</v>
      </c>
      <c r="DM1" s="84" t="s">
        <v>58</v>
      </c>
    </row>
    <row r="2" spans="1:117" s="73" customFormat="1" ht="15.9" customHeight="1">
      <c r="A2" s="107">
        <v>17</v>
      </c>
      <c r="B2" s="104" t="s">
        <v>184</v>
      </c>
      <c r="C2" s="111">
        <f t="shared" ref="C2:C36" si="0">RANK(DM2,$DM$2:$DM$37)</f>
        <v>1</v>
      </c>
      <c r="D2" s="87">
        <f t="shared" ref="D2:D36" si="1">DM2</f>
        <v>135</v>
      </c>
      <c r="E2" s="78">
        <v>2</v>
      </c>
      <c r="F2" s="78">
        <v>2</v>
      </c>
      <c r="G2" s="78">
        <v>2</v>
      </c>
      <c r="H2" s="78">
        <v>2</v>
      </c>
      <c r="I2" s="78">
        <v>2</v>
      </c>
      <c r="J2" s="78"/>
      <c r="K2" s="78">
        <v>2</v>
      </c>
      <c r="L2" s="85">
        <f t="shared" ref="L2:L36" si="2">SUM(E2:K2)</f>
        <v>12</v>
      </c>
      <c r="M2" s="78">
        <v>2</v>
      </c>
      <c r="N2" s="78"/>
      <c r="O2" s="78"/>
      <c r="P2" s="78">
        <v>2</v>
      </c>
      <c r="Q2" s="78">
        <v>2</v>
      </c>
      <c r="R2" s="78"/>
      <c r="S2" s="78">
        <v>2</v>
      </c>
      <c r="T2" s="85">
        <f t="shared" ref="T2:T36" si="3">SUM(M2:S2)</f>
        <v>8</v>
      </c>
      <c r="U2" s="78"/>
      <c r="V2" s="78"/>
      <c r="W2" s="78"/>
      <c r="X2" s="78">
        <v>2</v>
      </c>
      <c r="Y2" s="78"/>
      <c r="Z2" s="78">
        <v>2</v>
      </c>
      <c r="AA2" s="78">
        <v>2</v>
      </c>
      <c r="AB2" s="85">
        <f t="shared" ref="AB2:AB36" si="4">SUM(U2:AA2)</f>
        <v>6</v>
      </c>
      <c r="AC2" s="78"/>
      <c r="AD2" s="78">
        <v>2</v>
      </c>
      <c r="AE2" s="78">
        <v>2</v>
      </c>
      <c r="AF2" s="78">
        <v>2</v>
      </c>
      <c r="AG2" s="78"/>
      <c r="AH2" s="78">
        <v>2</v>
      </c>
      <c r="AI2" s="78">
        <v>2</v>
      </c>
      <c r="AJ2" s="85">
        <f t="shared" ref="AJ2:AJ36" si="5">SUM(AC2:AI2)</f>
        <v>10</v>
      </c>
      <c r="AK2" s="78"/>
      <c r="AL2" s="78"/>
      <c r="AM2" s="78"/>
      <c r="AN2" s="78">
        <v>2</v>
      </c>
      <c r="AO2" s="78">
        <v>2</v>
      </c>
      <c r="AP2" s="78">
        <v>2</v>
      </c>
      <c r="AQ2" s="78"/>
      <c r="AR2" s="85">
        <f t="shared" ref="AR2:AR36" si="6">SUM(AK2:AQ2)</f>
        <v>6</v>
      </c>
      <c r="AS2" s="102">
        <v>2</v>
      </c>
      <c r="AT2" s="102">
        <v>2</v>
      </c>
      <c r="AU2" s="102">
        <v>2</v>
      </c>
      <c r="AV2" s="102"/>
      <c r="AW2" s="102">
        <v>2</v>
      </c>
      <c r="AX2" s="102">
        <v>2</v>
      </c>
      <c r="AY2" s="102"/>
      <c r="AZ2" s="85">
        <f t="shared" ref="AZ2:AZ36" si="7">SUM(AS2:AY2)</f>
        <v>10</v>
      </c>
      <c r="BA2" s="102"/>
      <c r="BB2" s="102">
        <v>2</v>
      </c>
      <c r="BC2" s="102">
        <v>2</v>
      </c>
      <c r="BD2" s="102">
        <v>2</v>
      </c>
      <c r="BE2" s="102"/>
      <c r="BF2" s="102">
        <v>2</v>
      </c>
      <c r="BG2" s="102"/>
      <c r="BH2" s="85">
        <f t="shared" ref="BH2:BH36" si="8">SUM(BA2:BG2)</f>
        <v>8</v>
      </c>
      <c r="BI2" s="102">
        <v>2</v>
      </c>
      <c r="BJ2" s="102">
        <v>2</v>
      </c>
      <c r="BK2" s="102">
        <v>2</v>
      </c>
      <c r="BL2" s="102"/>
      <c r="BM2" s="102">
        <v>2</v>
      </c>
      <c r="BN2" s="102">
        <v>2</v>
      </c>
      <c r="BO2" s="102">
        <v>2</v>
      </c>
      <c r="BP2" s="85">
        <f t="shared" ref="BP2:BP36" si="9">SUM(BI2:BO2)</f>
        <v>12</v>
      </c>
      <c r="BQ2" s="102"/>
      <c r="BR2" s="102">
        <v>2</v>
      </c>
      <c r="BS2" s="102">
        <v>2</v>
      </c>
      <c r="BT2" s="102">
        <v>2</v>
      </c>
      <c r="BU2" s="102"/>
      <c r="BV2" s="102">
        <v>2</v>
      </c>
      <c r="BW2" s="102">
        <v>1</v>
      </c>
      <c r="BX2" s="85">
        <f t="shared" ref="BX2:BX36" si="10">SUM(BQ2:BW2)</f>
        <v>9</v>
      </c>
      <c r="BY2" s="102">
        <v>2</v>
      </c>
      <c r="BZ2" s="102">
        <v>1</v>
      </c>
      <c r="CA2" s="102">
        <v>2</v>
      </c>
      <c r="CB2" s="102">
        <v>2</v>
      </c>
      <c r="CC2" s="102"/>
      <c r="CD2" s="102">
        <v>2</v>
      </c>
      <c r="CE2" s="102">
        <v>2</v>
      </c>
      <c r="CF2" s="85">
        <f t="shared" ref="CF2:CF36" si="11">SUM(BY2:CE2)</f>
        <v>11</v>
      </c>
      <c r="CG2" s="102"/>
      <c r="CH2" s="102">
        <v>2</v>
      </c>
      <c r="CI2" s="102">
        <v>2</v>
      </c>
      <c r="CJ2" s="102">
        <v>2</v>
      </c>
      <c r="CK2" s="102"/>
      <c r="CL2" s="102">
        <v>2</v>
      </c>
      <c r="CM2" s="102">
        <v>2</v>
      </c>
      <c r="CN2" s="85">
        <f t="shared" ref="CN2:CN36" si="12">SUM(CG2:CM2)</f>
        <v>10</v>
      </c>
      <c r="CO2" s="102">
        <v>2</v>
      </c>
      <c r="CP2" s="102">
        <v>2</v>
      </c>
      <c r="CQ2" s="102">
        <v>2</v>
      </c>
      <c r="CR2" s="102">
        <v>2</v>
      </c>
      <c r="CS2" s="102">
        <v>2</v>
      </c>
      <c r="CT2" s="102"/>
      <c r="CU2" s="102">
        <v>1</v>
      </c>
      <c r="CV2" s="85">
        <f t="shared" ref="CV2:CV36" si="13">SUM(CO2:CU2)</f>
        <v>11</v>
      </c>
      <c r="CW2" s="102">
        <v>2</v>
      </c>
      <c r="CX2" s="102">
        <v>2</v>
      </c>
      <c r="CY2" s="102">
        <v>2</v>
      </c>
      <c r="CZ2" s="102"/>
      <c r="DA2" s="102">
        <v>2</v>
      </c>
      <c r="DB2" s="102">
        <v>2</v>
      </c>
      <c r="DC2" s="102">
        <v>2</v>
      </c>
      <c r="DD2" s="85">
        <f t="shared" ref="DD2:DD36" si="14">SUM(CW2:DC2)</f>
        <v>12</v>
      </c>
      <c r="DE2" s="102"/>
      <c r="DF2" s="102">
        <v>2</v>
      </c>
      <c r="DG2" s="102">
        <v>2</v>
      </c>
      <c r="DH2" s="102">
        <v>2</v>
      </c>
      <c r="DI2" s="102">
        <v>2</v>
      </c>
      <c r="DJ2" s="102">
        <v>2</v>
      </c>
      <c r="DK2" s="102"/>
      <c r="DL2" s="85">
        <f t="shared" ref="DL2:DL36" si="15">SUM(DE2:DK2)</f>
        <v>10</v>
      </c>
      <c r="DM2" s="79">
        <f>SUM(L2,T2,AB2,AJ2,AR2,AZ2,BH2,BX2,BP2,CF2,CN2,CV2,DD2,DL2)</f>
        <v>135</v>
      </c>
    </row>
    <row r="3" spans="1:117" s="73" customFormat="1" ht="15.9" customHeight="1">
      <c r="A3" s="107">
        <v>19</v>
      </c>
      <c r="B3" s="104" t="s">
        <v>186</v>
      </c>
      <c r="C3" s="111">
        <f t="shared" si="0"/>
        <v>2</v>
      </c>
      <c r="D3" s="87">
        <f t="shared" si="1"/>
        <v>123</v>
      </c>
      <c r="E3" s="78">
        <v>2</v>
      </c>
      <c r="F3" s="78">
        <v>2</v>
      </c>
      <c r="G3" s="78"/>
      <c r="H3" s="78">
        <v>2</v>
      </c>
      <c r="I3" s="78">
        <v>2</v>
      </c>
      <c r="J3" s="78">
        <v>2</v>
      </c>
      <c r="K3" s="78">
        <v>2</v>
      </c>
      <c r="L3" s="86">
        <f t="shared" si="2"/>
        <v>12</v>
      </c>
      <c r="M3" s="78">
        <v>2</v>
      </c>
      <c r="N3" s="78">
        <v>2</v>
      </c>
      <c r="O3" s="78"/>
      <c r="P3" s="78">
        <v>2</v>
      </c>
      <c r="Q3" s="78"/>
      <c r="R3" s="78">
        <v>2</v>
      </c>
      <c r="S3" s="78">
        <v>2</v>
      </c>
      <c r="T3" s="86">
        <f t="shared" si="3"/>
        <v>10</v>
      </c>
      <c r="U3" s="78">
        <v>2</v>
      </c>
      <c r="V3" s="78"/>
      <c r="W3" s="78">
        <v>2</v>
      </c>
      <c r="X3" s="78">
        <v>2</v>
      </c>
      <c r="Y3" s="78"/>
      <c r="Z3" s="78">
        <v>1</v>
      </c>
      <c r="AA3" s="78">
        <v>2</v>
      </c>
      <c r="AB3" s="86">
        <f t="shared" si="4"/>
        <v>9</v>
      </c>
      <c r="AC3" s="78">
        <v>2</v>
      </c>
      <c r="AD3" s="78"/>
      <c r="AE3" s="78"/>
      <c r="AF3" s="78"/>
      <c r="AG3" s="78"/>
      <c r="AH3" s="78">
        <v>2</v>
      </c>
      <c r="AI3" s="78"/>
      <c r="AJ3" s="86">
        <f t="shared" si="5"/>
        <v>4</v>
      </c>
      <c r="AK3" s="78"/>
      <c r="AL3" s="78"/>
      <c r="AM3" s="78"/>
      <c r="AN3" s="78">
        <v>2</v>
      </c>
      <c r="AO3" s="78">
        <v>2</v>
      </c>
      <c r="AP3" s="78">
        <v>2</v>
      </c>
      <c r="AQ3" s="78">
        <v>2</v>
      </c>
      <c r="AR3" s="86">
        <f t="shared" si="6"/>
        <v>8</v>
      </c>
      <c r="AS3" s="78">
        <v>2</v>
      </c>
      <c r="AT3" s="78">
        <v>2</v>
      </c>
      <c r="AU3" s="78">
        <v>2</v>
      </c>
      <c r="AV3" s="78"/>
      <c r="AW3" s="78"/>
      <c r="AX3" s="78">
        <v>2</v>
      </c>
      <c r="AY3" s="78">
        <v>2</v>
      </c>
      <c r="AZ3" s="86">
        <f t="shared" si="7"/>
        <v>10</v>
      </c>
      <c r="BA3" s="78"/>
      <c r="BB3" s="78">
        <v>2</v>
      </c>
      <c r="BC3" s="78">
        <v>2</v>
      </c>
      <c r="BD3" s="78">
        <v>2</v>
      </c>
      <c r="BE3" s="78"/>
      <c r="BF3" s="78">
        <v>2</v>
      </c>
      <c r="BG3" s="78"/>
      <c r="BH3" s="86">
        <f t="shared" si="8"/>
        <v>8</v>
      </c>
      <c r="BI3" s="78">
        <v>2</v>
      </c>
      <c r="BJ3" s="78">
        <v>2</v>
      </c>
      <c r="BK3" s="78"/>
      <c r="BL3" s="78"/>
      <c r="BM3" s="78"/>
      <c r="BN3" s="78">
        <v>2</v>
      </c>
      <c r="BO3" s="78">
        <v>2</v>
      </c>
      <c r="BP3" s="86">
        <f t="shared" si="9"/>
        <v>8</v>
      </c>
      <c r="BQ3" s="78"/>
      <c r="BR3" s="78">
        <v>2</v>
      </c>
      <c r="BS3" s="78">
        <v>2</v>
      </c>
      <c r="BT3" s="78">
        <v>2</v>
      </c>
      <c r="BU3" s="78">
        <v>2</v>
      </c>
      <c r="BV3" s="78">
        <v>2</v>
      </c>
      <c r="BW3" s="78">
        <v>2</v>
      </c>
      <c r="BX3" s="86">
        <f t="shared" si="10"/>
        <v>12</v>
      </c>
      <c r="BY3" s="78">
        <v>2</v>
      </c>
      <c r="BZ3" s="78"/>
      <c r="CA3" s="78">
        <v>2</v>
      </c>
      <c r="CB3" s="78">
        <v>1</v>
      </c>
      <c r="CC3" s="78">
        <v>2</v>
      </c>
      <c r="CD3" s="78">
        <v>2</v>
      </c>
      <c r="CE3" s="78">
        <v>2</v>
      </c>
      <c r="CF3" s="86">
        <f t="shared" si="11"/>
        <v>11</v>
      </c>
      <c r="CG3" s="78">
        <v>2</v>
      </c>
      <c r="CH3" s="78">
        <v>2</v>
      </c>
      <c r="CI3" s="78"/>
      <c r="CJ3" s="78"/>
      <c r="CK3" s="78"/>
      <c r="CL3" s="78"/>
      <c r="CM3" s="78">
        <v>2</v>
      </c>
      <c r="CN3" s="86">
        <f t="shared" si="12"/>
        <v>6</v>
      </c>
      <c r="CO3" s="78"/>
      <c r="CP3" s="78">
        <v>2</v>
      </c>
      <c r="CQ3" s="78">
        <v>2</v>
      </c>
      <c r="CR3" s="78">
        <v>2</v>
      </c>
      <c r="CS3" s="78">
        <v>2</v>
      </c>
      <c r="CT3" s="78">
        <v>2</v>
      </c>
      <c r="CU3" s="78">
        <v>2</v>
      </c>
      <c r="CV3" s="86">
        <f t="shared" si="13"/>
        <v>12</v>
      </c>
      <c r="CW3" s="78">
        <v>2</v>
      </c>
      <c r="CX3" s="78"/>
      <c r="CY3" s="78">
        <v>2</v>
      </c>
      <c r="CZ3" s="78"/>
      <c r="DA3" s="78"/>
      <c r="DB3" s="78"/>
      <c r="DC3" s="78">
        <v>2</v>
      </c>
      <c r="DD3" s="86">
        <f t="shared" si="14"/>
        <v>6</v>
      </c>
      <c r="DE3" s="78"/>
      <c r="DF3" s="78">
        <v>2</v>
      </c>
      <c r="DG3" s="78">
        <v>2</v>
      </c>
      <c r="DH3" s="78">
        <v>1</v>
      </c>
      <c r="DI3" s="78"/>
      <c r="DJ3" s="78"/>
      <c r="DK3" s="78">
        <v>2</v>
      </c>
      <c r="DL3" s="86">
        <f t="shared" si="15"/>
        <v>7</v>
      </c>
      <c r="DM3" s="79">
        <f t="shared" ref="DM3:DM37" si="16">SUM(L3,T3,AB3,AJ3,AR3,AZ3,BH3,BX3,BP3,CF3,CN3,CV3,DD3,DL3)</f>
        <v>123</v>
      </c>
    </row>
    <row r="4" spans="1:117" s="73" customFormat="1" ht="15.9" customHeight="1">
      <c r="A4" s="107">
        <v>23</v>
      </c>
      <c r="B4" s="104" t="s">
        <v>190</v>
      </c>
      <c r="C4" s="111">
        <f t="shared" si="0"/>
        <v>3</v>
      </c>
      <c r="D4" s="87">
        <f t="shared" si="1"/>
        <v>113</v>
      </c>
      <c r="E4" s="78">
        <v>2</v>
      </c>
      <c r="F4" s="78">
        <v>2</v>
      </c>
      <c r="G4" s="78"/>
      <c r="H4" s="78">
        <v>2</v>
      </c>
      <c r="I4" s="78">
        <v>2</v>
      </c>
      <c r="J4" s="78"/>
      <c r="K4" s="78">
        <v>2</v>
      </c>
      <c r="L4" s="86">
        <f t="shared" si="2"/>
        <v>10</v>
      </c>
      <c r="M4" s="78"/>
      <c r="N4" s="78"/>
      <c r="O4" s="78">
        <v>1</v>
      </c>
      <c r="P4" s="78">
        <v>2</v>
      </c>
      <c r="Q4" s="78"/>
      <c r="R4" s="78"/>
      <c r="S4" s="78">
        <v>2</v>
      </c>
      <c r="T4" s="86">
        <f t="shared" si="3"/>
        <v>5</v>
      </c>
      <c r="U4" s="78">
        <v>2</v>
      </c>
      <c r="V4" s="78"/>
      <c r="W4" s="78"/>
      <c r="X4" s="78">
        <v>2</v>
      </c>
      <c r="Y4" s="78">
        <v>2</v>
      </c>
      <c r="Z4" s="78">
        <v>2</v>
      </c>
      <c r="AA4" s="78">
        <v>2</v>
      </c>
      <c r="AB4" s="86">
        <f t="shared" si="4"/>
        <v>10</v>
      </c>
      <c r="AC4" s="78"/>
      <c r="AD4" s="78"/>
      <c r="AE4" s="78">
        <v>2</v>
      </c>
      <c r="AF4" s="78">
        <v>2</v>
      </c>
      <c r="AG4" s="78"/>
      <c r="AH4" s="78">
        <v>2</v>
      </c>
      <c r="AI4" s="78">
        <v>2</v>
      </c>
      <c r="AJ4" s="86">
        <f t="shared" si="5"/>
        <v>8</v>
      </c>
      <c r="AK4" s="78"/>
      <c r="AL4" s="78">
        <v>2</v>
      </c>
      <c r="AM4" s="78">
        <v>1</v>
      </c>
      <c r="AN4" s="78"/>
      <c r="AO4" s="78">
        <v>2</v>
      </c>
      <c r="AP4" s="78">
        <v>2</v>
      </c>
      <c r="AQ4" s="78">
        <v>2</v>
      </c>
      <c r="AR4" s="86">
        <f t="shared" si="6"/>
        <v>9</v>
      </c>
      <c r="AS4" s="78">
        <v>2</v>
      </c>
      <c r="AT4" s="78">
        <v>2</v>
      </c>
      <c r="AU4" s="78"/>
      <c r="AV4" s="78">
        <v>2</v>
      </c>
      <c r="AW4" s="78"/>
      <c r="AX4" s="78">
        <v>2</v>
      </c>
      <c r="AY4" s="78"/>
      <c r="AZ4" s="86">
        <f t="shared" si="7"/>
        <v>8</v>
      </c>
      <c r="BA4" s="78">
        <v>2</v>
      </c>
      <c r="BB4" s="78">
        <v>2</v>
      </c>
      <c r="BC4" s="78"/>
      <c r="BD4" s="78"/>
      <c r="BE4" s="78"/>
      <c r="BF4" s="78">
        <v>2</v>
      </c>
      <c r="BG4" s="78"/>
      <c r="BH4" s="86">
        <f t="shared" si="8"/>
        <v>6</v>
      </c>
      <c r="BI4" s="78">
        <v>2</v>
      </c>
      <c r="BJ4" s="78">
        <v>2</v>
      </c>
      <c r="BK4" s="78">
        <v>2</v>
      </c>
      <c r="BL4" s="78">
        <v>2</v>
      </c>
      <c r="BM4" s="78">
        <v>2</v>
      </c>
      <c r="BN4" s="78">
        <v>2</v>
      </c>
      <c r="BO4" s="78">
        <v>2</v>
      </c>
      <c r="BP4" s="86">
        <f t="shared" si="9"/>
        <v>14</v>
      </c>
      <c r="BQ4" s="78"/>
      <c r="BR4" s="78">
        <v>2</v>
      </c>
      <c r="BS4" s="78"/>
      <c r="BT4" s="78">
        <v>2</v>
      </c>
      <c r="BU4" s="78"/>
      <c r="BV4" s="78"/>
      <c r="BW4" s="78">
        <v>2</v>
      </c>
      <c r="BX4" s="86">
        <f t="shared" si="10"/>
        <v>6</v>
      </c>
      <c r="BY4" s="78">
        <v>2</v>
      </c>
      <c r="BZ4" s="78"/>
      <c r="CA4" s="78"/>
      <c r="CB4" s="78">
        <v>2</v>
      </c>
      <c r="CC4" s="78"/>
      <c r="CD4" s="78">
        <v>2</v>
      </c>
      <c r="CE4" s="78">
        <v>2</v>
      </c>
      <c r="CF4" s="86">
        <f t="shared" si="11"/>
        <v>8</v>
      </c>
      <c r="CG4" s="78"/>
      <c r="CH4" s="78"/>
      <c r="CI4" s="78"/>
      <c r="CJ4" s="78"/>
      <c r="CK4" s="78"/>
      <c r="CL4" s="78"/>
      <c r="CM4" s="78">
        <v>2</v>
      </c>
      <c r="CN4" s="86">
        <f t="shared" si="12"/>
        <v>2</v>
      </c>
      <c r="CO4" s="78"/>
      <c r="CP4" s="78">
        <v>2</v>
      </c>
      <c r="CQ4" s="78"/>
      <c r="CR4" s="78">
        <v>2</v>
      </c>
      <c r="CS4" s="78"/>
      <c r="CT4" s="78">
        <v>2</v>
      </c>
      <c r="CU4" s="78">
        <v>1</v>
      </c>
      <c r="CV4" s="86">
        <f t="shared" si="13"/>
        <v>7</v>
      </c>
      <c r="CW4" s="78">
        <v>2</v>
      </c>
      <c r="CX4" s="78">
        <v>2</v>
      </c>
      <c r="CY4" s="78">
        <v>2</v>
      </c>
      <c r="CZ4" s="78"/>
      <c r="DA4" s="78">
        <v>2</v>
      </c>
      <c r="DB4" s="78">
        <v>2</v>
      </c>
      <c r="DC4" s="78">
        <v>2</v>
      </c>
      <c r="DD4" s="86">
        <f t="shared" si="14"/>
        <v>12</v>
      </c>
      <c r="DE4" s="78"/>
      <c r="DF4" s="78">
        <v>2</v>
      </c>
      <c r="DG4" s="78">
        <v>2</v>
      </c>
      <c r="DH4" s="78">
        <v>2</v>
      </c>
      <c r="DI4" s="78"/>
      <c r="DJ4" s="78">
        <v>2</v>
      </c>
      <c r="DK4" s="78"/>
      <c r="DL4" s="86">
        <f t="shared" si="15"/>
        <v>8</v>
      </c>
      <c r="DM4" s="79">
        <f t="shared" si="16"/>
        <v>113</v>
      </c>
    </row>
    <row r="5" spans="1:117" s="73" customFormat="1" ht="15.9" customHeight="1">
      <c r="A5" s="107">
        <v>6</v>
      </c>
      <c r="B5" s="104" t="s">
        <v>173</v>
      </c>
      <c r="C5" s="111">
        <f t="shared" si="0"/>
        <v>4</v>
      </c>
      <c r="D5" s="87">
        <f t="shared" si="1"/>
        <v>108</v>
      </c>
      <c r="E5" s="78">
        <v>2</v>
      </c>
      <c r="F5" s="78"/>
      <c r="G5" s="78">
        <v>2</v>
      </c>
      <c r="H5" s="78">
        <v>1</v>
      </c>
      <c r="I5" s="78">
        <v>2</v>
      </c>
      <c r="J5" s="78"/>
      <c r="K5" s="78">
        <v>2</v>
      </c>
      <c r="L5" s="86">
        <f t="shared" si="2"/>
        <v>9</v>
      </c>
      <c r="M5" s="78"/>
      <c r="N5" s="78"/>
      <c r="O5" s="78">
        <v>2</v>
      </c>
      <c r="P5" s="78">
        <v>2</v>
      </c>
      <c r="Q5" s="78">
        <v>2</v>
      </c>
      <c r="R5" s="78">
        <v>1</v>
      </c>
      <c r="S5" s="78">
        <v>2</v>
      </c>
      <c r="T5" s="86">
        <f t="shared" si="3"/>
        <v>9</v>
      </c>
      <c r="U5" s="78"/>
      <c r="V5" s="78"/>
      <c r="W5" s="78"/>
      <c r="X5" s="78">
        <v>2</v>
      </c>
      <c r="Y5" s="78">
        <v>1</v>
      </c>
      <c r="Z5" s="78">
        <v>1</v>
      </c>
      <c r="AA5" s="78">
        <v>2</v>
      </c>
      <c r="AB5" s="86">
        <f t="shared" si="4"/>
        <v>6</v>
      </c>
      <c r="AC5" s="78"/>
      <c r="AD5" s="78">
        <v>2</v>
      </c>
      <c r="AE5" s="78">
        <v>2</v>
      </c>
      <c r="AF5" s="78"/>
      <c r="AG5" s="78"/>
      <c r="AH5" s="78">
        <v>2</v>
      </c>
      <c r="AI5" s="78">
        <v>2</v>
      </c>
      <c r="AJ5" s="86">
        <f t="shared" si="5"/>
        <v>8</v>
      </c>
      <c r="AK5" s="78"/>
      <c r="AL5" s="78"/>
      <c r="AM5" s="78">
        <v>2</v>
      </c>
      <c r="AN5" s="78"/>
      <c r="AO5" s="78">
        <v>2</v>
      </c>
      <c r="AP5" s="78">
        <v>2</v>
      </c>
      <c r="AQ5" s="78"/>
      <c r="AR5" s="86">
        <f t="shared" si="6"/>
        <v>6</v>
      </c>
      <c r="AS5" s="78"/>
      <c r="AT5" s="78">
        <v>2</v>
      </c>
      <c r="AU5" s="78"/>
      <c r="AV5" s="78">
        <v>2</v>
      </c>
      <c r="AW5" s="78">
        <v>2</v>
      </c>
      <c r="AX5" s="78">
        <v>2</v>
      </c>
      <c r="AY5" s="78"/>
      <c r="AZ5" s="86">
        <f t="shared" si="7"/>
        <v>8</v>
      </c>
      <c r="BA5" s="78">
        <v>2</v>
      </c>
      <c r="BB5" s="78"/>
      <c r="BC5" s="78"/>
      <c r="BD5" s="78"/>
      <c r="BE5" s="78"/>
      <c r="BF5" s="78">
        <v>2</v>
      </c>
      <c r="BG5" s="78"/>
      <c r="BH5" s="86">
        <f t="shared" si="8"/>
        <v>4</v>
      </c>
      <c r="BI5" s="78">
        <v>2</v>
      </c>
      <c r="BJ5" s="78">
        <v>2</v>
      </c>
      <c r="BK5" s="78">
        <v>2</v>
      </c>
      <c r="BL5" s="78"/>
      <c r="BM5" s="78"/>
      <c r="BN5" s="78"/>
      <c r="BO5" s="78">
        <v>2</v>
      </c>
      <c r="BP5" s="86">
        <f t="shared" si="9"/>
        <v>8</v>
      </c>
      <c r="BQ5" s="78"/>
      <c r="BR5" s="78">
        <v>2</v>
      </c>
      <c r="BS5" s="78"/>
      <c r="BT5" s="78"/>
      <c r="BU5" s="78"/>
      <c r="BV5" s="78">
        <v>1</v>
      </c>
      <c r="BW5" s="78">
        <v>2</v>
      </c>
      <c r="BX5" s="86">
        <f t="shared" si="10"/>
        <v>5</v>
      </c>
      <c r="BY5" s="78">
        <v>2</v>
      </c>
      <c r="BZ5" s="78"/>
      <c r="CA5" s="78">
        <v>2</v>
      </c>
      <c r="CB5" s="78">
        <v>2</v>
      </c>
      <c r="CC5" s="78">
        <v>2</v>
      </c>
      <c r="CD5" s="78">
        <v>2</v>
      </c>
      <c r="CE5" s="78">
        <v>2</v>
      </c>
      <c r="CF5" s="86">
        <f t="shared" si="11"/>
        <v>12</v>
      </c>
      <c r="CG5" s="78"/>
      <c r="CH5" s="78">
        <v>2</v>
      </c>
      <c r="CI5" s="78">
        <v>2</v>
      </c>
      <c r="CJ5" s="78"/>
      <c r="CK5" s="78"/>
      <c r="CL5" s="78"/>
      <c r="CM5" s="78">
        <v>2</v>
      </c>
      <c r="CN5" s="86">
        <f t="shared" si="12"/>
        <v>6</v>
      </c>
      <c r="CO5" s="78"/>
      <c r="CP5" s="78">
        <v>2</v>
      </c>
      <c r="CQ5" s="78">
        <v>2</v>
      </c>
      <c r="CR5" s="78"/>
      <c r="CS5" s="78">
        <v>2</v>
      </c>
      <c r="CT5" s="78">
        <v>2</v>
      </c>
      <c r="CU5" s="78"/>
      <c r="CV5" s="86">
        <f t="shared" si="13"/>
        <v>8</v>
      </c>
      <c r="CW5" s="78">
        <v>2</v>
      </c>
      <c r="CX5" s="78"/>
      <c r="CY5" s="78">
        <v>2</v>
      </c>
      <c r="CZ5" s="78">
        <v>2</v>
      </c>
      <c r="DA5" s="78">
        <v>2</v>
      </c>
      <c r="DB5" s="78">
        <v>2</v>
      </c>
      <c r="DC5" s="78">
        <v>1</v>
      </c>
      <c r="DD5" s="86">
        <f t="shared" si="14"/>
        <v>11</v>
      </c>
      <c r="DE5" s="78"/>
      <c r="DF5" s="78">
        <v>2</v>
      </c>
      <c r="DG5" s="78">
        <v>2</v>
      </c>
      <c r="DH5" s="78"/>
      <c r="DI5" s="78">
        <v>2</v>
      </c>
      <c r="DJ5" s="78"/>
      <c r="DK5" s="78">
        <v>2</v>
      </c>
      <c r="DL5" s="86">
        <f t="shared" si="15"/>
        <v>8</v>
      </c>
      <c r="DM5" s="79">
        <f t="shared" si="16"/>
        <v>108</v>
      </c>
    </row>
    <row r="6" spans="1:117" s="73" customFormat="1" ht="15.9" customHeight="1">
      <c r="A6" s="107">
        <v>26</v>
      </c>
      <c r="B6" s="104" t="s">
        <v>193</v>
      </c>
      <c r="C6" s="111">
        <f t="shared" si="0"/>
        <v>4</v>
      </c>
      <c r="D6" s="87">
        <f t="shared" si="1"/>
        <v>108</v>
      </c>
      <c r="E6" s="78">
        <v>2</v>
      </c>
      <c r="F6" s="78">
        <v>2</v>
      </c>
      <c r="G6" s="78"/>
      <c r="H6" s="78"/>
      <c r="I6" s="78">
        <v>2</v>
      </c>
      <c r="J6" s="78"/>
      <c r="K6" s="78">
        <v>2</v>
      </c>
      <c r="L6" s="86">
        <f t="shared" si="2"/>
        <v>8</v>
      </c>
      <c r="M6" s="78">
        <v>2</v>
      </c>
      <c r="N6" s="78">
        <v>2</v>
      </c>
      <c r="O6" s="78">
        <v>2</v>
      </c>
      <c r="P6" s="78"/>
      <c r="Q6" s="78">
        <v>2</v>
      </c>
      <c r="R6" s="78">
        <v>1</v>
      </c>
      <c r="S6" s="78">
        <v>2</v>
      </c>
      <c r="T6" s="86">
        <f t="shared" si="3"/>
        <v>11</v>
      </c>
      <c r="U6" s="78"/>
      <c r="V6" s="78"/>
      <c r="W6" s="78">
        <v>2</v>
      </c>
      <c r="X6" s="78">
        <v>2</v>
      </c>
      <c r="Y6" s="78"/>
      <c r="Z6" s="78">
        <v>2</v>
      </c>
      <c r="AA6" s="78">
        <v>2</v>
      </c>
      <c r="AB6" s="86">
        <f t="shared" si="4"/>
        <v>8</v>
      </c>
      <c r="AC6" s="78">
        <v>2</v>
      </c>
      <c r="AD6" s="78"/>
      <c r="AE6" s="78">
        <v>2</v>
      </c>
      <c r="AF6" s="78"/>
      <c r="AG6" s="78"/>
      <c r="AH6" s="78"/>
      <c r="AI6" s="78"/>
      <c r="AJ6" s="86">
        <f t="shared" si="5"/>
        <v>4</v>
      </c>
      <c r="AK6" s="78"/>
      <c r="AL6" s="78"/>
      <c r="AM6" s="78">
        <v>1</v>
      </c>
      <c r="AN6" s="78">
        <v>2</v>
      </c>
      <c r="AO6" s="78">
        <v>2</v>
      </c>
      <c r="AP6" s="78"/>
      <c r="AQ6" s="78"/>
      <c r="AR6" s="86">
        <f t="shared" si="6"/>
        <v>5</v>
      </c>
      <c r="AS6" s="78">
        <v>2</v>
      </c>
      <c r="AT6" s="78"/>
      <c r="AU6" s="78">
        <v>2</v>
      </c>
      <c r="AV6" s="78">
        <v>1</v>
      </c>
      <c r="AW6" s="78"/>
      <c r="AX6" s="78">
        <v>2</v>
      </c>
      <c r="AY6" s="78"/>
      <c r="AZ6" s="86">
        <f t="shared" si="7"/>
        <v>7</v>
      </c>
      <c r="BA6" s="78"/>
      <c r="BB6" s="78">
        <v>2</v>
      </c>
      <c r="BC6" s="78">
        <v>2</v>
      </c>
      <c r="BD6" s="78">
        <v>2</v>
      </c>
      <c r="BE6" s="78"/>
      <c r="BF6" s="78">
        <v>2</v>
      </c>
      <c r="BG6" s="78">
        <v>2</v>
      </c>
      <c r="BH6" s="86">
        <f t="shared" si="8"/>
        <v>10</v>
      </c>
      <c r="BI6" s="78">
        <v>2</v>
      </c>
      <c r="BJ6" s="78">
        <v>2</v>
      </c>
      <c r="BK6" s="78">
        <v>1</v>
      </c>
      <c r="BL6" s="78"/>
      <c r="BM6" s="78">
        <v>2</v>
      </c>
      <c r="BN6" s="78">
        <v>2</v>
      </c>
      <c r="BO6" s="78">
        <v>2</v>
      </c>
      <c r="BP6" s="86">
        <f t="shared" si="9"/>
        <v>11</v>
      </c>
      <c r="BQ6" s="78"/>
      <c r="BR6" s="78">
        <v>2</v>
      </c>
      <c r="BS6" s="78"/>
      <c r="BT6" s="78">
        <v>2</v>
      </c>
      <c r="BU6" s="78">
        <v>2</v>
      </c>
      <c r="BV6" s="78">
        <v>2</v>
      </c>
      <c r="BW6" s="78">
        <v>1</v>
      </c>
      <c r="BX6" s="86">
        <f t="shared" si="10"/>
        <v>9</v>
      </c>
      <c r="BY6" s="78">
        <v>2</v>
      </c>
      <c r="BZ6" s="78">
        <v>1</v>
      </c>
      <c r="CA6" s="78"/>
      <c r="CB6" s="78"/>
      <c r="CC6" s="78"/>
      <c r="CD6" s="78"/>
      <c r="CE6" s="78">
        <v>2</v>
      </c>
      <c r="CF6" s="86">
        <f t="shared" si="11"/>
        <v>5</v>
      </c>
      <c r="CG6" s="78">
        <v>2</v>
      </c>
      <c r="CH6" s="78"/>
      <c r="CI6" s="78">
        <v>2</v>
      </c>
      <c r="CJ6" s="78"/>
      <c r="CK6" s="78"/>
      <c r="CL6" s="78"/>
      <c r="CM6" s="78">
        <v>2</v>
      </c>
      <c r="CN6" s="86">
        <f t="shared" si="12"/>
        <v>6</v>
      </c>
      <c r="CO6" s="78">
        <v>2</v>
      </c>
      <c r="CP6" s="78"/>
      <c r="CQ6" s="78">
        <v>2</v>
      </c>
      <c r="CR6" s="78">
        <v>2</v>
      </c>
      <c r="CS6" s="78"/>
      <c r="CT6" s="78"/>
      <c r="CU6" s="78">
        <v>2</v>
      </c>
      <c r="CV6" s="86">
        <f t="shared" si="13"/>
        <v>8</v>
      </c>
      <c r="CW6" s="78"/>
      <c r="CX6" s="78"/>
      <c r="CY6" s="78">
        <v>2</v>
      </c>
      <c r="CZ6" s="78"/>
      <c r="DA6" s="78"/>
      <c r="DB6" s="78"/>
      <c r="DC6" s="78">
        <v>2</v>
      </c>
      <c r="DD6" s="86">
        <f t="shared" si="14"/>
        <v>4</v>
      </c>
      <c r="DE6" s="78">
        <v>2</v>
      </c>
      <c r="DF6" s="78">
        <v>2</v>
      </c>
      <c r="DG6" s="78">
        <v>2</v>
      </c>
      <c r="DH6" s="78">
        <v>2</v>
      </c>
      <c r="DI6" s="78">
        <v>2</v>
      </c>
      <c r="DJ6" s="78">
        <v>2</v>
      </c>
      <c r="DK6" s="78"/>
      <c r="DL6" s="86">
        <f t="shared" si="15"/>
        <v>12</v>
      </c>
      <c r="DM6" s="79">
        <f t="shared" si="16"/>
        <v>108</v>
      </c>
    </row>
    <row r="7" spans="1:117" s="73" customFormat="1" ht="15.9" customHeight="1">
      <c r="A7" s="107">
        <v>8</v>
      </c>
      <c r="B7" s="104" t="s">
        <v>175</v>
      </c>
      <c r="C7" s="111">
        <f t="shared" si="0"/>
        <v>6</v>
      </c>
      <c r="D7" s="87">
        <f t="shared" si="1"/>
        <v>106</v>
      </c>
      <c r="E7" s="78">
        <v>2</v>
      </c>
      <c r="F7" s="78"/>
      <c r="G7" s="78">
        <v>2</v>
      </c>
      <c r="H7" s="78">
        <v>1</v>
      </c>
      <c r="I7" s="78">
        <v>2</v>
      </c>
      <c r="J7" s="78">
        <v>2</v>
      </c>
      <c r="K7" s="78">
        <v>2</v>
      </c>
      <c r="L7" s="86">
        <f t="shared" si="2"/>
        <v>11</v>
      </c>
      <c r="M7" s="78"/>
      <c r="N7" s="78">
        <v>2</v>
      </c>
      <c r="O7" s="78"/>
      <c r="P7" s="78">
        <v>2</v>
      </c>
      <c r="Q7" s="78"/>
      <c r="R7" s="78"/>
      <c r="S7" s="78">
        <v>2</v>
      </c>
      <c r="T7" s="86">
        <f t="shared" si="3"/>
        <v>6</v>
      </c>
      <c r="U7" s="78">
        <v>2</v>
      </c>
      <c r="V7" s="78">
        <v>2</v>
      </c>
      <c r="W7" s="78"/>
      <c r="X7" s="78"/>
      <c r="Y7" s="78"/>
      <c r="Z7" s="78">
        <v>2</v>
      </c>
      <c r="AA7" s="78">
        <v>2</v>
      </c>
      <c r="AB7" s="86">
        <f t="shared" si="4"/>
        <v>8</v>
      </c>
      <c r="AC7" s="78"/>
      <c r="AD7" s="78"/>
      <c r="AE7" s="78"/>
      <c r="AF7" s="78">
        <v>2</v>
      </c>
      <c r="AG7" s="78"/>
      <c r="AH7" s="78">
        <v>2</v>
      </c>
      <c r="AI7" s="78"/>
      <c r="AJ7" s="86">
        <f t="shared" si="5"/>
        <v>4</v>
      </c>
      <c r="AK7" s="78"/>
      <c r="AL7" s="78"/>
      <c r="AM7" s="78">
        <v>2</v>
      </c>
      <c r="AN7" s="78">
        <v>2</v>
      </c>
      <c r="AO7" s="78">
        <v>2</v>
      </c>
      <c r="AP7" s="78">
        <v>2</v>
      </c>
      <c r="AQ7" s="78">
        <v>2</v>
      </c>
      <c r="AR7" s="86">
        <f t="shared" si="6"/>
        <v>10</v>
      </c>
      <c r="AS7" s="78"/>
      <c r="AT7" s="78">
        <v>2</v>
      </c>
      <c r="AU7" s="78">
        <v>2</v>
      </c>
      <c r="AV7" s="78"/>
      <c r="AW7" s="78">
        <v>2</v>
      </c>
      <c r="AX7" s="78">
        <v>2</v>
      </c>
      <c r="AY7" s="78"/>
      <c r="AZ7" s="86">
        <f t="shared" si="7"/>
        <v>8</v>
      </c>
      <c r="BA7" s="78"/>
      <c r="BB7" s="78">
        <v>2</v>
      </c>
      <c r="BC7" s="78"/>
      <c r="BD7" s="78">
        <v>2</v>
      </c>
      <c r="BE7" s="78"/>
      <c r="BF7" s="78">
        <v>2</v>
      </c>
      <c r="BG7" s="78"/>
      <c r="BH7" s="86">
        <f t="shared" si="8"/>
        <v>6</v>
      </c>
      <c r="BI7" s="78">
        <v>2</v>
      </c>
      <c r="BJ7" s="78">
        <v>2</v>
      </c>
      <c r="BK7" s="78">
        <v>2</v>
      </c>
      <c r="BL7" s="78"/>
      <c r="BM7" s="78">
        <v>2</v>
      </c>
      <c r="BN7" s="78">
        <v>2</v>
      </c>
      <c r="BO7" s="78"/>
      <c r="BP7" s="86">
        <f t="shared" si="9"/>
        <v>10</v>
      </c>
      <c r="BQ7" s="78"/>
      <c r="BR7" s="78">
        <v>2</v>
      </c>
      <c r="BS7" s="78">
        <v>2</v>
      </c>
      <c r="BT7" s="78">
        <v>2</v>
      </c>
      <c r="BU7" s="78"/>
      <c r="BV7" s="78">
        <v>1</v>
      </c>
      <c r="BW7" s="78">
        <v>2</v>
      </c>
      <c r="BX7" s="86">
        <f t="shared" si="10"/>
        <v>9</v>
      </c>
      <c r="BY7" s="78"/>
      <c r="BZ7" s="78"/>
      <c r="CA7" s="78">
        <v>2</v>
      </c>
      <c r="CB7" s="78"/>
      <c r="CC7" s="78"/>
      <c r="CD7" s="78">
        <v>2</v>
      </c>
      <c r="CE7" s="78">
        <v>2</v>
      </c>
      <c r="CF7" s="86">
        <f t="shared" si="11"/>
        <v>6</v>
      </c>
      <c r="CG7" s="78">
        <v>2</v>
      </c>
      <c r="CH7" s="78">
        <v>2</v>
      </c>
      <c r="CI7" s="78"/>
      <c r="CJ7" s="78">
        <v>1</v>
      </c>
      <c r="CK7" s="78"/>
      <c r="CL7" s="78">
        <v>2</v>
      </c>
      <c r="CM7" s="78"/>
      <c r="CN7" s="86">
        <f t="shared" si="12"/>
        <v>7</v>
      </c>
      <c r="CO7" s="78"/>
      <c r="CP7" s="78"/>
      <c r="CQ7" s="78">
        <v>2</v>
      </c>
      <c r="CR7" s="78">
        <v>2</v>
      </c>
      <c r="CS7" s="78">
        <v>2</v>
      </c>
      <c r="CT7" s="78">
        <v>2</v>
      </c>
      <c r="CU7" s="78">
        <v>1</v>
      </c>
      <c r="CV7" s="86">
        <f t="shared" si="13"/>
        <v>9</v>
      </c>
      <c r="CW7" s="78"/>
      <c r="CX7" s="78"/>
      <c r="CY7" s="78">
        <v>2</v>
      </c>
      <c r="CZ7" s="78"/>
      <c r="DA7" s="78">
        <v>2</v>
      </c>
      <c r="DB7" s="78">
        <v>2</v>
      </c>
      <c r="DC7" s="78"/>
      <c r="DD7" s="86">
        <f t="shared" si="14"/>
        <v>6</v>
      </c>
      <c r="DE7" s="78"/>
      <c r="DF7" s="78">
        <v>2</v>
      </c>
      <c r="DG7" s="78">
        <v>2</v>
      </c>
      <c r="DH7" s="78"/>
      <c r="DI7" s="78"/>
      <c r="DJ7" s="78"/>
      <c r="DK7" s="78">
        <v>2</v>
      </c>
      <c r="DL7" s="86">
        <f t="shared" si="15"/>
        <v>6</v>
      </c>
      <c r="DM7" s="79">
        <f t="shared" si="16"/>
        <v>106</v>
      </c>
    </row>
    <row r="8" spans="1:117" s="73" customFormat="1" ht="15.9" customHeight="1">
      <c r="A8" s="107">
        <v>16</v>
      </c>
      <c r="B8" s="104" t="s">
        <v>183</v>
      </c>
      <c r="C8" s="111">
        <f t="shared" si="0"/>
        <v>7</v>
      </c>
      <c r="D8" s="87">
        <f t="shared" si="1"/>
        <v>104</v>
      </c>
      <c r="E8" s="78"/>
      <c r="F8" s="78"/>
      <c r="G8" s="78">
        <v>2</v>
      </c>
      <c r="H8" s="78"/>
      <c r="I8" s="78">
        <v>1</v>
      </c>
      <c r="J8" s="78">
        <v>2</v>
      </c>
      <c r="K8" s="78">
        <v>2</v>
      </c>
      <c r="L8" s="86">
        <f t="shared" si="2"/>
        <v>7</v>
      </c>
      <c r="M8" s="78">
        <v>2</v>
      </c>
      <c r="N8" s="78"/>
      <c r="O8" s="78">
        <v>1</v>
      </c>
      <c r="P8" s="78">
        <v>2</v>
      </c>
      <c r="Q8" s="78">
        <v>2</v>
      </c>
      <c r="R8" s="78"/>
      <c r="S8" s="78">
        <v>2</v>
      </c>
      <c r="T8" s="86">
        <f t="shared" si="3"/>
        <v>9</v>
      </c>
      <c r="U8" s="78"/>
      <c r="V8" s="78">
        <v>2</v>
      </c>
      <c r="W8" s="78"/>
      <c r="X8" s="78"/>
      <c r="Y8" s="78">
        <v>2</v>
      </c>
      <c r="Z8" s="78">
        <v>2</v>
      </c>
      <c r="AA8" s="78"/>
      <c r="AB8" s="86">
        <f t="shared" si="4"/>
        <v>6</v>
      </c>
      <c r="AC8" s="78">
        <v>2</v>
      </c>
      <c r="AD8" s="78"/>
      <c r="AE8" s="78">
        <v>2</v>
      </c>
      <c r="AF8" s="78"/>
      <c r="AG8" s="78"/>
      <c r="AH8" s="78">
        <v>2</v>
      </c>
      <c r="AI8" s="78">
        <v>2</v>
      </c>
      <c r="AJ8" s="86">
        <f t="shared" si="5"/>
        <v>8</v>
      </c>
      <c r="AK8" s="78"/>
      <c r="AL8" s="78"/>
      <c r="AM8" s="78">
        <v>2</v>
      </c>
      <c r="AN8" s="78"/>
      <c r="AO8" s="78">
        <v>2</v>
      </c>
      <c r="AP8" s="78">
        <v>2</v>
      </c>
      <c r="AQ8" s="78"/>
      <c r="AR8" s="86">
        <f t="shared" si="6"/>
        <v>6</v>
      </c>
      <c r="AS8" s="78">
        <v>2</v>
      </c>
      <c r="AT8" s="78"/>
      <c r="AU8" s="78">
        <v>2</v>
      </c>
      <c r="AV8" s="78">
        <v>2</v>
      </c>
      <c r="AW8" s="78"/>
      <c r="AX8" s="78">
        <v>2</v>
      </c>
      <c r="AY8" s="78"/>
      <c r="AZ8" s="86">
        <f t="shared" si="7"/>
        <v>8</v>
      </c>
      <c r="BA8" s="78">
        <v>2</v>
      </c>
      <c r="BB8" s="78">
        <v>2</v>
      </c>
      <c r="BC8" s="78">
        <v>2</v>
      </c>
      <c r="BD8" s="78"/>
      <c r="BE8" s="78"/>
      <c r="BF8" s="78"/>
      <c r="BG8" s="78">
        <v>2</v>
      </c>
      <c r="BH8" s="86">
        <f t="shared" si="8"/>
        <v>8</v>
      </c>
      <c r="BI8" s="78">
        <v>2</v>
      </c>
      <c r="BJ8" s="78">
        <v>2</v>
      </c>
      <c r="BK8" s="78">
        <v>2</v>
      </c>
      <c r="BL8" s="78"/>
      <c r="BM8" s="78">
        <v>2</v>
      </c>
      <c r="BN8" s="78">
        <v>2</v>
      </c>
      <c r="BO8" s="78">
        <v>2</v>
      </c>
      <c r="BP8" s="86">
        <f t="shared" si="9"/>
        <v>12</v>
      </c>
      <c r="BQ8" s="113">
        <v>2</v>
      </c>
      <c r="BR8" s="78">
        <v>2</v>
      </c>
      <c r="BS8" s="78">
        <v>2</v>
      </c>
      <c r="BT8" s="78"/>
      <c r="BU8" s="78"/>
      <c r="BV8" s="78"/>
      <c r="BW8" s="78">
        <v>1</v>
      </c>
      <c r="BX8" s="86">
        <f t="shared" si="10"/>
        <v>7</v>
      </c>
      <c r="BY8" s="78">
        <v>2</v>
      </c>
      <c r="BZ8" s="78"/>
      <c r="CA8" s="78">
        <v>2</v>
      </c>
      <c r="CB8" s="78">
        <v>1</v>
      </c>
      <c r="CC8" s="78"/>
      <c r="CD8" s="78">
        <v>2</v>
      </c>
      <c r="CE8" s="78">
        <v>2</v>
      </c>
      <c r="CF8" s="86">
        <f t="shared" si="11"/>
        <v>9</v>
      </c>
      <c r="CG8" s="78"/>
      <c r="CH8" s="78">
        <v>2</v>
      </c>
      <c r="CI8" s="78"/>
      <c r="CJ8" s="78">
        <v>1</v>
      </c>
      <c r="CK8" s="78"/>
      <c r="CL8" s="78">
        <v>2</v>
      </c>
      <c r="CM8" s="78">
        <v>2</v>
      </c>
      <c r="CN8" s="86">
        <f t="shared" si="12"/>
        <v>7</v>
      </c>
      <c r="CO8" s="78"/>
      <c r="CP8" s="78">
        <v>1</v>
      </c>
      <c r="CQ8" s="78">
        <v>2</v>
      </c>
      <c r="CR8" s="78">
        <v>2</v>
      </c>
      <c r="CS8" s="78">
        <v>2</v>
      </c>
      <c r="CT8" s="78"/>
      <c r="CU8" s="78">
        <v>1</v>
      </c>
      <c r="CV8" s="86">
        <f t="shared" si="13"/>
        <v>8</v>
      </c>
      <c r="CW8" s="78"/>
      <c r="CX8" s="78"/>
      <c r="CY8" s="78">
        <v>2</v>
      </c>
      <c r="CZ8" s="78"/>
      <c r="DA8" s="78">
        <v>2</v>
      </c>
      <c r="DB8" s="78"/>
      <c r="DC8" s="78">
        <v>1</v>
      </c>
      <c r="DD8" s="86">
        <f t="shared" si="14"/>
        <v>5</v>
      </c>
      <c r="DE8" s="78"/>
      <c r="DF8" s="78"/>
      <c r="DG8" s="78">
        <v>2</v>
      </c>
      <c r="DH8" s="78">
        <v>2</v>
      </c>
      <c r="DI8" s="78"/>
      <c r="DJ8" s="78"/>
      <c r="DK8" s="78"/>
      <c r="DL8" s="86">
        <f t="shared" si="15"/>
        <v>4</v>
      </c>
      <c r="DM8" s="79">
        <f t="shared" si="16"/>
        <v>104</v>
      </c>
    </row>
    <row r="9" spans="1:117" s="73" customFormat="1" ht="15.9" customHeight="1">
      <c r="A9" s="107">
        <v>9</v>
      </c>
      <c r="B9" s="104" t="s">
        <v>176</v>
      </c>
      <c r="C9" s="111">
        <f t="shared" si="0"/>
        <v>8</v>
      </c>
      <c r="D9" s="87">
        <f t="shared" si="1"/>
        <v>98</v>
      </c>
      <c r="E9" s="78">
        <v>2</v>
      </c>
      <c r="F9" s="78"/>
      <c r="G9" s="78">
        <v>2</v>
      </c>
      <c r="H9" s="78">
        <v>1</v>
      </c>
      <c r="I9" s="78"/>
      <c r="J9" s="78"/>
      <c r="K9" s="78">
        <v>1</v>
      </c>
      <c r="L9" s="86">
        <f t="shared" si="2"/>
        <v>6</v>
      </c>
      <c r="M9" s="78"/>
      <c r="N9" s="78">
        <v>2</v>
      </c>
      <c r="O9" s="78"/>
      <c r="P9" s="78"/>
      <c r="Q9" s="78"/>
      <c r="R9" s="78">
        <v>2</v>
      </c>
      <c r="S9" s="78">
        <v>2</v>
      </c>
      <c r="T9" s="86">
        <f t="shared" si="3"/>
        <v>6</v>
      </c>
      <c r="U9" s="78">
        <v>2</v>
      </c>
      <c r="V9" s="78"/>
      <c r="W9" s="78">
        <v>2</v>
      </c>
      <c r="X9" s="78">
        <v>2</v>
      </c>
      <c r="Y9" s="78">
        <v>1</v>
      </c>
      <c r="Z9" s="78"/>
      <c r="AA9" s="78"/>
      <c r="AB9" s="86">
        <f t="shared" si="4"/>
        <v>7</v>
      </c>
      <c r="AC9" s="78"/>
      <c r="AD9" s="78">
        <v>2</v>
      </c>
      <c r="AE9" s="78">
        <v>2</v>
      </c>
      <c r="AF9" s="78"/>
      <c r="AG9" s="78">
        <v>2</v>
      </c>
      <c r="AH9" s="78">
        <v>2</v>
      </c>
      <c r="AI9" s="78">
        <v>2</v>
      </c>
      <c r="AJ9" s="86">
        <f t="shared" si="5"/>
        <v>10</v>
      </c>
      <c r="AK9" s="78"/>
      <c r="AL9" s="78"/>
      <c r="AM9" s="78">
        <v>2</v>
      </c>
      <c r="AN9" s="78">
        <v>2</v>
      </c>
      <c r="AO9" s="78">
        <v>2</v>
      </c>
      <c r="AP9" s="78">
        <v>2</v>
      </c>
      <c r="AQ9" s="78"/>
      <c r="AR9" s="86">
        <f t="shared" si="6"/>
        <v>8</v>
      </c>
      <c r="AS9" s="78"/>
      <c r="AT9" s="78">
        <v>2</v>
      </c>
      <c r="AU9" s="78">
        <v>2</v>
      </c>
      <c r="AV9" s="78"/>
      <c r="AW9" s="78">
        <v>2</v>
      </c>
      <c r="AX9" s="78">
        <v>2</v>
      </c>
      <c r="AY9" s="78">
        <v>2</v>
      </c>
      <c r="AZ9" s="86">
        <f t="shared" si="7"/>
        <v>10</v>
      </c>
      <c r="BA9" s="78"/>
      <c r="BB9" s="78">
        <v>2</v>
      </c>
      <c r="BC9" s="78"/>
      <c r="BD9" s="78">
        <v>2</v>
      </c>
      <c r="BE9" s="78"/>
      <c r="BF9" s="78"/>
      <c r="BG9" s="78">
        <v>2</v>
      </c>
      <c r="BH9" s="86">
        <f t="shared" si="8"/>
        <v>6</v>
      </c>
      <c r="BI9" s="78"/>
      <c r="BJ9" s="78">
        <v>2</v>
      </c>
      <c r="BK9" s="78"/>
      <c r="BL9" s="78"/>
      <c r="BM9" s="78">
        <v>2</v>
      </c>
      <c r="BN9" s="78">
        <v>2</v>
      </c>
      <c r="BO9" s="78">
        <v>2</v>
      </c>
      <c r="BP9" s="86">
        <f t="shared" si="9"/>
        <v>8</v>
      </c>
      <c r="BQ9" s="78"/>
      <c r="BR9" s="78"/>
      <c r="BS9" s="78"/>
      <c r="BT9" s="78">
        <v>2</v>
      </c>
      <c r="BU9" s="78">
        <v>2</v>
      </c>
      <c r="BV9" s="78">
        <v>1</v>
      </c>
      <c r="BW9" s="78"/>
      <c r="BX9" s="86">
        <f t="shared" si="10"/>
        <v>5</v>
      </c>
      <c r="BY9" s="78"/>
      <c r="BZ9" s="78"/>
      <c r="CA9" s="78">
        <v>2</v>
      </c>
      <c r="CB9" s="78"/>
      <c r="CC9" s="78">
        <v>2</v>
      </c>
      <c r="CD9" s="78"/>
      <c r="CE9" s="78">
        <v>2</v>
      </c>
      <c r="CF9" s="86">
        <f t="shared" si="11"/>
        <v>6</v>
      </c>
      <c r="CG9" s="78">
        <v>2</v>
      </c>
      <c r="CH9" s="78">
        <v>2</v>
      </c>
      <c r="CI9" s="78"/>
      <c r="CJ9" s="78">
        <v>1</v>
      </c>
      <c r="CK9" s="78">
        <v>2</v>
      </c>
      <c r="CL9" s="78">
        <v>2</v>
      </c>
      <c r="CM9" s="78">
        <v>2</v>
      </c>
      <c r="CN9" s="86">
        <f t="shared" si="12"/>
        <v>11</v>
      </c>
      <c r="CO9" s="78"/>
      <c r="CP9" s="78"/>
      <c r="CQ9" s="78">
        <v>2</v>
      </c>
      <c r="CR9" s="78">
        <v>1</v>
      </c>
      <c r="CS9" s="78">
        <v>2</v>
      </c>
      <c r="CT9" s="78"/>
      <c r="CU9" s="78">
        <v>2</v>
      </c>
      <c r="CV9" s="86">
        <f t="shared" si="13"/>
        <v>7</v>
      </c>
      <c r="CW9" s="78"/>
      <c r="CX9" s="78"/>
      <c r="CY9" s="78">
        <v>2</v>
      </c>
      <c r="CZ9" s="78"/>
      <c r="DA9" s="78"/>
      <c r="DB9" s="78">
        <v>2</v>
      </c>
      <c r="DC9" s="78"/>
      <c r="DD9" s="86">
        <f t="shared" si="14"/>
        <v>4</v>
      </c>
      <c r="DE9" s="78">
        <v>2</v>
      </c>
      <c r="DF9" s="78">
        <v>2</v>
      </c>
      <c r="DG9" s="78"/>
      <c r="DH9" s="78"/>
      <c r="DI9" s="78"/>
      <c r="DJ9" s="78"/>
      <c r="DK9" s="78"/>
      <c r="DL9" s="86">
        <f t="shared" si="15"/>
        <v>4</v>
      </c>
      <c r="DM9" s="79">
        <f t="shared" si="16"/>
        <v>98</v>
      </c>
    </row>
    <row r="10" spans="1:117" s="73" customFormat="1" ht="15.9" customHeight="1">
      <c r="A10" s="107">
        <v>4</v>
      </c>
      <c r="B10" s="104" t="s">
        <v>171</v>
      </c>
      <c r="C10" s="111">
        <f t="shared" si="0"/>
        <v>9</v>
      </c>
      <c r="D10" s="87">
        <f t="shared" si="1"/>
        <v>95</v>
      </c>
      <c r="E10" s="78">
        <v>2</v>
      </c>
      <c r="F10" s="78">
        <v>2</v>
      </c>
      <c r="G10" s="78">
        <v>2</v>
      </c>
      <c r="H10" s="78">
        <v>1</v>
      </c>
      <c r="I10" s="78">
        <v>2</v>
      </c>
      <c r="J10" s="78"/>
      <c r="K10" s="78">
        <v>1</v>
      </c>
      <c r="L10" s="86">
        <f t="shared" si="2"/>
        <v>10</v>
      </c>
      <c r="M10" s="78"/>
      <c r="N10" s="78"/>
      <c r="O10" s="78">
        <v>1</v>
      </c>
      <c r="P10" s="78"/>
      <c r="Q10" s="78"/>
      <c r="R10" s="78"/>
      <c r="S10" s="78"/>
      <c r="T10" s="86">
        <f t="shared" si="3"/>
        <v>1</v>
      </c>
      <c r="U10" s="78">
        <v>2</v>
      </c>
      <c r="V10" s="78">
        <v>2</v>
      </c>
      <c r="W10" s="78"/>
      <c r="X10" s="78">
        <v>2</v>
      </c>
      <c r="Y10" s="78">
        <v>1</v>
      </c>
      <c r="Z10" s="78"/>
      <c r="AA10" s="78"/>
      <c r="AB10" s="86">
        <f t="shared" si="4"/>
        <v>7</v>
      </c>
      <c r="AC10" s="78"/>
      <c r="AD10" s="78"/>
      <c r="AE10" s="78">
        <v>2</v>
      </c>
      <c r="AF10" s="78">
        <v>2</v>
      </c>
      <c r="AG10" s="78"/>
      <c r="AH10" s="78"/>
      <c r="AI10" s="78"/>
      <c r="AJ10" s="86">
        <f t="shared" si="5"/>
        <v>4</v>
      </c>
      <c r="AK10" s="78"/>
      <c r="AL10" s="78">
        <v>2</v>
      </c>
      <c r="AM10" s="78">
        <v>2</v>
      </c>
      <c r="AN10" s="78"/>
      <c r="AO10" s="78">
        <v>2</v>
      </c>
      <c r="AP10" s="78">
        <v>2</v>
      </c>
      <c r="AQ10" s="78"/>
      <c r="AR10" s="86">
        <f t="shared" si="6"/>
        <v>8</v>
      </c>
      <c r="AS10" s="78"/>
      <c r="AT10" s="78">
        <v>2</v>
      </c>
      <c r="AU10" s="78">
        <v>2</v>
      </c>
      <c r="AV10" s="78">
        <v>2</v>
      </c>
      <c r="AW10" s="78">
        <v>2</v>
      </c>
      <c r="AX10" s="78">
        <v>2</v>
      </c>
      <c r="AY10" s="78">
        <v>1</v>
      </c>
      <c r="AZ10" s="86">
        <f t="shared" si="7"/>
        <v>11</v>
      </c>
      <c r="BA10" s="78">
        <v>2</v>
      </c>
      <c r="BB10" s="78">
        <v>2</v>
      </c>
      <c r="BC10" s="78">
        <v>2</v>
      </c>
      <c r="BD10" s="78"/>
      <c r="BE10" s="78"/>
      <c r="BF10" s="78"/>
      <c r="BG10" s="78"/>
      <c r="BH10" s="86">
        <f t="shared" si="8"/>
        <v>6</v>
      </c>
      <c r="BI10" s="78"/>
      <c r="BJ10" s="78">
        <v>2</v>
      </c>
      <c r="BK10" s="78">
        <v>2</v>
      </c>
      <c r="BL10" s="78"/>
      <c r="BM10" s="78">
        <v>2</v>
      </c>
      <c r="BN10" s="78">
        <v>2</v>
      </c>
      <c r="BO10" s="78">
        <v>2</v>
      </c>
      <c r="BP10" s="86">
        <f t="shared" si="9"/>
        <v>10</v>
      </c>
      <c r="BQ10" s="78"/>
      <c r="BR10" s="78">
        <v>2</v>
      </c>
      <c r="BS10" s="78"/>
      <c r="BT10" s="78">
        <v>1</v>
      </c>
      <c r="BU10" s="78"/>
      <c r="BV10" s="78">
        <v>1</v>
      </c>
      <c r="BW10" s="78">
        <v>2</v>
      </c>
      <c r="BX10" s="86">
        <f t="shared" si="10"/>
        <v>6</v>
      </c>
      <c r="BY10" s="78"/>
      <c r="BZ10" s="78">
        <v>1</v>
      </c>
      <c r="CA10" s="78">
        <v>2</v>
      </c>
      <c r="CB10" s="78"/>
      <c r="CC10" s="78">
        <v>2</v>
      </c>
      <c r="CD10" s="78">
        <v>2</v>
      </c>
      <c r="CE10" s="78">
        <v>2</v>
      </c>
      <c r="CF10" s="86">
        <f t="shared" si="11"/>
        <v>9</v>
      </c>
      <c r="CG10" s="78">
        <v>2</v>
      </c>
      <c r="CH10" s="78"/>
      <c r="CI10" s="78"/>
      <c r="CJ10" s="78"/>
      <c r="CK10" s="78"/>
      <c r="CL10" s="78">
        <v>2</v>
      </c>
      <c r="CM10" s="78">
        <v>2</v>
      </c>
      <c r="CN10" s="86">
        <f t="shared" si="12"/>
        <v>6</v>
      </c>
      <c r="CO10" s="78"/>
      <c r="CP10" s="78"/>
      <c r="CQ10" s="78">
        <v>2</v>
      </c>
      <c r="CR10" s="78"/>
      <c r="CS10" s="78">
        <v>2</v>
      </c>
      <c r="CT10" s="78">
        <v>2</v>
      </c>
      <c r="CU10" s="78"/>
      <c r="CV10" s="86">
        <f t="shared" si="13"/>
        <v>6</v>
      </c>
      <c r="CW10" s="78">
        <v>2</v>
      </c>
      <c r="CX10" s="78"/>
      <c r="CY10" s="78"/>
      <c r="CZ10" s="78"/>
      <c r="DA10" s="78">
        <v>2</v>
      </c>
      <c r="DB10" s="78">
        <v>2</v>
      </c>
      <c r="DC10" s="78">
        <v>1</v>
      </c>
      <c r="DD10" s="86">
        <f t="shared" si="14"/>
        <v>7</v>
      </c>
      <c r="DE10" s="78"/>
      <c r="DF10" s="78">
        <v>2</v>
      </c>
      <c r="DG10" s="78"/>
      <c r="DH10" s="78"/>
      <c r="DI10" s="78"/>
      <c r="DJ10" s="78">
        <v>2</v>
      </c>
      <c r="DK10" s="78"/>
      <c r="DL10" s="86">
        <f t="shared" si="15"/>
        <v>4</v>
      </c>
      <c r="DM10" s="79">
        <f t="shared" si="16"/>
        <v>95</v>
      </c>
    </row>
    <row r="11" spans="1:117" s="73" customFormat="1" ht="15.9" customHeight="1">
      <c r="A11" s="107">
        <v>15</v>
      </c>
      <c r="B11" s="104" t="s">
        <v>182</v>
      </c>
      <c r="C11" s="111">
        <f t="shared" si="0"/>
        <v>10</v>
      </c>
      <c r="D11" s="87">
        <f t="shared" si="1"/>
        <v>80</v>
      </c>
      <c r="E11" s="78"/>
      <c r="F11" s="78"/>
      <c r="G11" s="78"/>
      <c r="H11" s="78">
        <v>2</v>
      </c>
      <c r="I11" s="78">
        <v>1</v>
      </c>
      <c r="J11" s="78"/>
      <c r="K11" s="78">
        <v>2</v>
      </c>
      <c r="L11" s="86">
        <f t="shared" si="2"/>
        <v>5</v>
      </c>
      <c r="M11" s="78"/>
      <c r="N11" s="78">
        <v>1</v>
      </c>
      <c r="O11" s="78"/>
      <c r="P11" s="78">
        <v>2</v>
      </c>
      <c r="Q11" s="78"/>
      <c r="R11" s="78"/>
      <c r="S11" s="78"/>
      <c r="T11" s="86">
        <f t="shared" si="3"/>
        <v>3</v>
      </c>
      <c r="U11" s="78"/>
      <c r="V11" s="78">
        <v>2</v>
      </c>
      <c r="W11" s="78"/>
      <c r="X11" s="78"/>
      <c r="Y11" s="78"/>
      <c r="Z11" s="78">
        <v>2</v>
      </c>
      <c r="AA11" s="78">
        <v>2</v>
      </c>
      <c r="AB11" s="86">
        <f t="shared" si="4"/>
        <v>6</v>
      </c>
      <c r="AC11" s="78"/>
      <c r="AD11" s="78"/>
      <c r="AE11" s="78">
        <v>2</v>
      </c>
      <c r="AF11" s="78"/>
      <c r="AG11" s="78"/>
      <c r="AH11" s="78">
        <v>2</v>
      </c>
      <c r="AI11" s="78">
        <v>2</v>
      </c>
      <c r="AJ11" s="86">
        <f t="shared" si="5"/>
        <v>6</v>
      </c>
      <c r="AK11" s="78"/>
      <c r="AL11" s="78"/>
      <c r="AM11" s="78"/>
      <c r="AN11" s="78"/>
      <c r="AO11" s="78">
        <v>2</v>
      </c>
      <c r="AP11" s="78">
        <v>2</v>
      </c>
      <c r="AQ11" s="78"/>
      <c r="AR11" s="86">
        <f t="shared" si="6"/>
        <v>4</v>
      </c>
      <c r="AS11" s="78"/>
      <c r="AT11" s="78">
        <v>2</v>
      </c>
      <c r="AU11" s="78"/>
      <c r="AV11" s="78">
        <v>2</v>
      </c>
      <c r="AW11" s="78">
        <v>2</v>
      </c>
      <c r="AX11" s="78">
        <v>2</v>
      </c>
      <c r="AY11" s="78">
        <v>1</v>
      </c>
      <c r="AZ11" s="86">
        <f t="shared" si="7"/>
        <v>9</v>
      </c>
      <c r="BA11" s="78"/>
      <c r="BB11" s="78"/>
      <c r="BC11" s="78"/>
      <c r="BD11" s="78"/>
      <c r="BE11" s="78"/>
      <c r="BF11" s="78">
        <v>2</v>
      </c>
      <c r="BG11" s="78"/>
      <c r="BH11" s="86">
        <f t="shared" si="8"/>
        <v>2</v>
      </c>
      <c r="BI11" s="78"/>
      <c r="BJ11" s="78">
        <v>2</v>
      </c>
      <c r="BK11" s="78">
        <v>1</v>
      </c>
      <c r="BL11" s="78"/>
      <c r="BM11" s="78"/>
      <c r="BN11" s="78"/>
      <c r="BO11" s="78">
        <v>2</v>
      </c>
      <c r="BP11" s="86">
        <f t="shared" si="9"/>
        <v>5</v>
      </c>
      <c r="BQ11" s="78"/>
      <c r="BR11" s="78"/>
      <c r="BS11" s="78"/>
      <c r="BT11" s="78">
        <v>2</v>
      </c>
      <c r="BU11" s="78"/>
      <c r="BV11" s="78"/>
      <c r="BW11" s="78">
        <v>2</v>
      </c>
      <c r="BX11" s="86">
        <f t="shared" si="10"/>
        <v>4</v>
      </c>
      <c r="BY11" s="78">
        <v>2</v>
      </c>
      <c r="BZ11" s="78"/>
      <c r="CA11" s="78">
        <v>2</v>
      </c>
      <c r="CB11" s="78">
        <v>1</v>
      </c>
      <c r="CC11" s="78">
        <v>2</v>
      </c>
      <c r="CD11" s="78">
        <v>2</v>
      </c>
      <c r="CE11" s="78">
        <v>2</v>
      </c>
      <c r="CF11" s="86">
        <f t="shared" si="11"/>
        <v>11</v>
      </c>
      <c r="CG11" s="78">
        <v>2</v>
      </c>
      <c r="CH11" s="78"/>
      <c r="CI11" s="78"/>
      <c r="CJ11" s="78"/>
      <c r="CK11" s="78"/>
      <c r="CL11" s="78"/>
      <c r="CM11" s="78"/>
      <c r="CN11" s="86">
        <f t="shared" si="12"/>
        <v>2</v>
      </c>
      <c r="CO11" s="78"/>
      <c r="CP11" s="78">
        <v>2</v>
      </c>
      <c r="CQ11" s="78">
        <v>2</v>
      </c>
      <c r="CR11" s="78">
        <v>2</v>
      </c>
      <c r="CS11" s="78"/>
      <c r="CT11" s="78">
        <v>2</v>
      </c>
      <c r="CU11" s="78">
        <v>2</v>
      </c>
      <c r="CV11" s="86">
        <f t="shared" si="13"/>
        <v>10</v>
      </c>
      <c r="CW11" s="78">
        <v>2</v>
      </c>
      <c r="CX11" s="78"/>
      <c r="CY11" s="78">
        <v>2</v>
      </c>
      <c r="CZ11" s="78">
        <v>2</v>
      </c>
      <c r="DA11" s="78">
        <v>2</v>
      </c>
      <c r="DB11" s="78">
        <v>2</v>
      </c>
      <c r="DC11" s="78">
        <v>1</v>
      </c>
      <c r="DD11" s="86">
        <f t="shared" si="14"/>
        <v>11</v>
      </c>
      <c r="DE11" s="78"/>
      <c r="DF11" s="78">
        <v>2</v>
      </c>
      <c r="DG11" s="78"/>
      <c r="DH11" s="78"/>
      <c r="DI11" s="78"/>
      <c r="DJ11" s="78"/>
      <c r="DK11" s="78"/>
      <c r="DL11" s="86">
        <f t="shared" si="15"/>
        <v>2</v>
      </c>
      <c r="DM11" s="79">
        <f t="shared" si="16"/>
        <v>80</v>
      </c>
    </row>
    <row r="12" spans="1:117" s="73" customFormat="1" ht="15.9" customHeight="1">
      <c r="A12" s="107">
        <v>14</v>
      </c>
      <c r="B12" s="104" t="s">
        <v>181</v>
      </c>
      <c r="C12" s="111">
        <f t="shared" si="0"/>
        <v>11</v>
      </c>
      <c r="D12" s="87">
        <f t="shared" si="1"/>
        <v>77</v>
      </c>
      <c r="E12" s="78"/>
      <c r="F12" s="78"/>
      <c r="G12" s="78">
        <v>2</v>
      </c>
      <c r="H12" s="78">
        <v>2</v>
      </c>
      <c r="I12" s="78">
        <v>2</v>
      </c>
      <c r="J12" s="78"/>
      <c r="K12" s="78">
        <v>1</v>
      </c>
      <c r="L12" s="86">
        <f t="shared" si="2"/>
        <v>7</v>
      </c>
      <c r="M12" s="78"/>
      <c r="N12" s="78"/>
      <c r="O12" s="78"/>
      <c r="P12" s="78"/>
      <c r="Q12" s="78"/>
      <c r="R12" s="78"/>
      <c r="S12" s="78">
        <v>2</v>
      </c>
      <c r="T12" s="86">
        <f t="shared" si="3"/>
        <v>2</v>
      </c>
      <c r="U12" s="78"/>
      <c r="V12" s="78"/>
      <c r="W12" s="78"/>
      <c r="X12" s="78">
        <v>2</v>
      </c>
      <c r="Y12" s="78"/>
      <c r="Z12" s="78">
        <v>1</v>
      </c>
      <c r="AA12" s="78"/>
      <c r="AB12" s="86">
        <f t="shared" si="4"/>
        <v>3</v>
      </c>
      <c r="AC12" s="78"/>
      <c r="AD12" s="78">
        <v>2</v>
      </c>
      <c r="AE12" s="78"/>
      <c r="AF12" s="78"/>
      <c r="AG12" s="78">
        <v>2</v>
      </c>
      <c r="AH12" s="78">
        <v>2</v>
      </c>
      <c r="AI12" s="78"/>
      <c r="AJ12" s="86">
        <f t="shared" si="5"/>
        <v>6</v>
      </c>
      <c r="AK12" s="78">
        <v>2</v>
      </c>
      <c r="AL12" s="78"/>
      <c r="AM12" s="78">
        <v>2</v>
      </c>
      <c r="AN12" s="78"/>
      <c r="AO12" s="78">
        <v>2</v>
      </c>
      <c r="AP12" s="78">
        <v>2</v>
      </c>
      <c r="AQ12" s="78"/>
      <c r="AR12" s="86">
        <f t="shared" si="6"/>
        <v>8</v>
      </c>
      <c r="AS12" s="78"/>
      <c r="AT12" s="78">
        <v>2</v>
      </c>
      <c r="AU12" s="78">
        <v>2</v>
      </c>
      <c r="AV12" s="78"/>
      <c r="AW12" s="78">
        <v>1</v>
      </c>
      <c r="AX12" s="78">
        <v>2</v>
      </c>
      <c r="AY12" s="78">
        <v>1</v>
      </c>
      <c r="AZ12" s="86">
        <f t="shared" si="7"/>
        <v>8</v>
      </c>
      <c r="BA12" s="78">
        <v>2</v>
      </c>
      <c r="BB12" s="78">
        <v>2</v>
      </c>
      <c r="BC12" s="78"/>
      <c r="BD12" s="78">
        <v>2</v>
      </c>
      <c r="BE12" s="78"/>
      <c r="BF12" s="78">
        <v>2</v>
      </c>
      <c r="BG12" s="78">
        <v>2</v>
      </c>
      <c r="BH12" s="86">
        <f t="shared" si="8"/>
        <v>10</v>
      </c>
      <c r="BI12" s="78">
        <v>2</v>
      </c>
      <c r="BJ12" s="78">
        <v>2</v>
      </c>
      <c r="BK12" s="78"/>
      <c r="BL12" s="78"/>
      <c r="BM12" s="78"/>
      <c r="BN12" s="78">
        <v>2</v>
      </c>
      <c r="BO12" s="78"/>
      <c r="BP12" s="86">
        <f t="shared" si="9"/>
        <v>6</v>
      </c>
      <c r="BQ12" s="78"/>
      <c r="BR12" s="78"/>
      <c r="BS12" s="78"/>
      <c r="BT12" s="78">
        <v>2</v>
      </c>
      <c r="BU12" s="78"/>
      <c r="BV12" s="78"/>
      <c r="BW12" s="78"/>
      <c r="BX12" s="86">
        <f t="shared" si="10"/>
        <v>2</v>
      </c>
      <c r="BY12" s="78">
        <v>2</v>
      </c>
      <c r="BZ12" s="78"/>
      <c r="CA12" s="78">
        <v>2</v>
      </c>
      <c r="CB12" s="78"/>
      <c r="CC12" s="78"/>
      <c r="CD12" s="78"/>
      <c r="CE12" s="78">
        <v>2</v>
      </c>
      <c r="CF12" s="86">
        <f t="shared" si="11"/>
        <v>6</v>
      </c>
      <c r="CG12" s="78">
        <v>2</v>
      </c>
      <c r="CH12" s="78">
        <v>2</v>
      </c>
      <c r="CI12" s="78"/>
      <c r="CJ12" s="78">
        <v>1</v>
      </c>
      <c r="CK12" s="78"/>
      <c r="CL12" s="78"/>
      <c r="CM12" s="78">
        <v>2</v>
      </c>
      <c r="CN12" s="86">
        <f t="shared" si="12"/>
        <v>7</v>
      </c>
      <c r="CO12" s="78"/>
      <c r="CP12" s="78">
        <v>2</v>
      </c>
      <c r="CQ12" s="78">
        <v>2</v>
      </c>
      <c r="CR12" s="78"/>
      <c r="CS12" s="78">
        <v>2</v>
      </c>
      <c r="CT12" s="78">
        <v>2</v>
      </c>
      <c r="CU12" s="78">
        <v>2</v>
      </c>
      <c r="CV12" s="86">
        <f t="shared" si="13"/>
        <v>10</v>
      </c>
      <c r="CW12" s="78">
        <v>2</v>
      </c>
      <c r="CX12" s="78"/>
      <c r="CY12" s="78"/>
      <c r="CZ12" s="78"/>
      <c r="DA12" s="78"/>
      <c r="DB12" s="78"/>
      <c r="DC12" s="78"/>
      <c r="DD12" s="86">
        <f t="shared" si="14"/>
        <v>2</v>
      </c>
      <c r="DE12" s="78"/>
      <c r="DF12" s="78"/>
      <c r="DG12" s="78"/>
      <c r="DH12" s="78"/>
      <c r="DI12" s="78"/>
      <c r="DJ12" s="78"/>
      <c r="DK12" s="78"/>
      <c r="DL12" s="86">
        <f t="shared" si="15"/>
        <v>0</v>
      </c>
      <c r="DM12" s="79">
        <f t="shared" si="16"/>
        <v>77</v>
      </c>
    </row>
    <row r="13" spans="1:117" s="73" customFormat="1" ht="15.9" customHeight="1">
      <c r="A13" s="107">
        <v>7</v>
      </c>
      <c r="B13" s="104" t="s">
        <v>174</v>
      </c>
      <c r="C13" s="111">
        <f t="shared" si="0"/>
        <v>11</v>
      </c>
      <c r="D13" s="87">
        <f t="shared" si="1"/>
        <v>77</v>
      </c>
      <c r="E13" s="78"/>
      <c r="F13" s="78"/>
      <c r="G13" s="78">
        <v>2</v>
      </c>
      <c r="H13" s="78"/>
      <c r="I13" s="78">
        <v>2</v>
      </c>
      <c r="J13" s="78"/>
      <c r="K13" s="78">
        <v>1</v>
      </c>
      <c r="L13" s="86">
        <f t="shared" si="2"/>
        <v>5</v>
      </c>
      <c r="M13" s="78">
        <v>2</v>
      </c>
      <c r="N13" s="78"/>
      <c r="O13" s="78"/>
      <c r="P13" s="78">
        <v>2</v>
      </c>
      <c r="Q13" s="78"/>
      <c r="R13" s="78"/>
      <c r="S13" s="78">
        <v>2</v>
      </c>
      <c r="T13" s="86">
        <f t="shared" si="3"/>
        <v>6</v>
      </c>
      <c r="U13" s="78"/>
      <c r="V13" s="78">
        <v>2</v>
      </c>
      <c r="W13" s="78">
        <v>1</v>
      </c>
      <c r="X13" s="78">
        <v>2</v>
      </c>
      <c r="Y13" s="78"/>
      <c r="Z13" s="78"/>
      <c r="AA13" s="78">
        <v>2</v>
      </c>
      <c r="AB13" s="86">
        <f t="shared" si="4"/>
        <v>7</v>
      </c>
      <c r="AC13" s="78"/>
      <c r="AD13" s="78"/>
      <c r="AE13" s="78"/>
      <c r="AF13" s="78"/>
      <c r="AG13" s="78"/>
      <c r="AH13" s="78">
        <v>2</v>
      </c>
      <c r="AI13" s="78"/>
      <c r="AJ13" s="86">
        <f t="shared" si="5"/>
        <v>2</v>
      </c>
      <c r="AK13" s="78"/>
      <c r="AL13" s="78">
        <v>2</v>
      </c>
      <c r="AM13" s="78">
        <v>2</v>
      </c>
      <c r="AN13" s="78"/>
      <c r="AO13" s="78">
        <v>2</v>
      </c>
      <c r="AP13" s="78">
        <v>2</v>
      </c>
      <c r="AQ13" s="78"/>
      <c r="AR13" s="86">
        <f t="shared" si="6"/>
        <v>8</v>
      </c>
      <c r="AS13" s="78"/>
      <c r="AT13" s="78">
        <v>2</v>
      </c>
      <c r="AU13" s="78"/>
      <c r="AV13" s="78">
        <v>2</v>
      </c>
      <c r="AW13" s="78">
        <v>2</v>
      </c>
      <c r="AX13" s="78">
        <v>2</v>
      </c>
      <c r="AY13" s="78">
        <v>1</v>
      </c>
      <c r="AZ13" s="86">
        <f t="shared" si="7"/>
        <v>9</v>
      </c>
      <c r="BA13" s="78"/>
      <c r="BB13" s="78"/>
      <c r="BC13" s="78"/>
      <c r="BD13" s="78"/>
      <c r="BE13" s="78"/>
      <c r="BF13" s="78">
        <v>2</v>
      </c>
      <c r="BG13" s="78"/>
      <c r="BH13" s="86">
        <f t="shared" si="8"/>
        <v>2</v>
      </c>
      <c r="BI13" s="78">
        <v>2</v>
      </c>
      <c r="BJ13" s="78">
        <v>2</v>
      </c>
      <c r="BK13" s="78">
        <v>1</v>
      </c>
      <c r="BL13" s="78"/>
      <c r="BM13" s="78"/>
      <c r="BN13" s="78">
        <v>2</v>
      </c>
      <c r="BO13" s="78">
        <v>2</v>
      </c>
      <c r="BP13" s="86">
        <f t="shared" si="9"/>
        <v>9</v>
      </c>
      <c r="BQ13" s="78"/>
      <c r="BR13" s="78"/>
      <c r="BS13" s="78"/>
      <c r="BT13" s="78">
        <v>2</v>
      </c>
      <c r="BU13" s="78"/>
      <c r="BV13" s="78"/>
      <c r="BW13" s="78">
        <v>1</v>
      </c>
      <c r="BX13" s="86">
        <f t="shared" si="10"/>
        <v>3</v>
      </c>
      <c r="BY13" s="78">
        <v>2</v>
      </c>
      <c r="BZ13" s="78"/>
      <c r="CA13" s="78">
        <v>2</v>
      </c>
      <c r="CB13" s="78">
        <v>1</v>
      </c>
      <c r="CC13" s="78"/>
      <c r="CD13" s="78"/>
      <c r="CE13" s="78">
        <v>2</v>
      </c>
      <c r="CF13" s="86">
        <f t="shared" si="11"/>
        <v>7</v>
      </c>
      <c r="CG13" s="78">
        <v>2</v>
      </c>
      <c r="CH13" s="78">
        <v>2</v>
      </c>
      <c r="CI13" s="78"/>
      <c r="CJ13" s="78"/>
      <c r="CK13" s="78"/>
      <c r="CL13" s="78"/>
      <c r="CM13" s="78">
        <v>2</v>
      </c>
      <c r="CN13" s="86">
        <f t="shared" si="12"/>
        <v>6</v>
      </c>
      <c r="CO13" s="78">
        <v>2</v>
      </c>
      <c r="CP13" s="78"/>
      <c r="CQ13" s="78">
        <v>2</v>
      </c>
      <c r="CR13" s="78">
        <v>2</v>
      </c>
      <c r="CS13" s="78">
        <v>2</v>
      </c>
      <c r="CT13" s="78"/>
      <c r="CU13" s="78"/>
      <c r="CV13" s="86">
        <f t="shared" si="13"/>
        <v>8</v>
      </c>
      <c r="CW13" s="78"/>
      <c r="CX13" s="78"/>
      <c r="CY13" s="78"/>
      <c r="CZ13" s="78"/>
      <c r="DA13" s="78">
        <v>2</v>
      </c>
      <c r="DB13" s="78"/>
      <c r="DC13" s="78">
        <v>1</v>
      </c>
      <c r="DD13" s="86">
        <f t="shared" si="14"/>
        <v>3</v>
      </c>
      <c r="DE13" s="78">
        <v>2</v>
      </c>
      <c r="DF13" s="78"/>
      <c r="DG13" s="78"/>
      <c r="DH13" s="78"/>
      <c r="DI13" s="78"/>
      <c r="DJ13" s="78"/>
      <c r="DK13" s="78"/>
      <c r="DL13" s="86">
        <f t="shared" si="15"/>
        <v>2</v>
      </c>
      <c r="DM13" s="79">
        <f t="shared" si="16"/>
        <v>77</v>
      </c>
    </row>
    <row r="14" spans="1:117" s="73" customFormat="1" ht="15.9" customHeight="1">
      <c r="A14" s="107">
        <v>22</v>
      </c>
      <c r="B14" s="104" t="s">
        <v>189</v>
      </c>
      <c r="C14" s="111">
        <f t="shared" si="0"/>
        <v>11</v>
      </c>
      <c r="D14" s="87">
        <f t="shared" si="1"/>
        <v>77</v>
      </c>
      <c r="E14" s="78">
        <v>2</v>
      </c>
      <c r="F14" s="78"/>
      <c r="G14" s="78"/>
      <c r="H14" s="78">
        <v>2</v>
      </c>
      <c r="I14" s="78">
        <v>2</v>
      </c>
      <c r="J14" s="78"/>
      <c r="K14" s="78">
        <v>2</v>
      </c>
      <c r="L14" s="86">
        <f t="shared" si="2"/>
        <v>8</v>
      </c>
      <c r="M14" s="78"/>
      <c r="N14" s="78"/>
      <c r="O14" s="78"/>
      <c r="P14" s="78"/>
      <c r="Q14" s="78"/>
      <c r="R14" s="78">
        <v>1</v>
      </c>
      <c r="S14" s="78"/>
      <c r="T14" s="86">
        <f t="shared" si="3"/>
        <v>1</v>
      </c>
      <c r="U14" s="78">
        <v>2</v>
      </c>
      <c r="V14" s="78"/>
      <c r="W14" s="78"/>
      <c r="X14" s="78"/>
      <c r="Y14" s="78">
        <v>2</v>
      </c>
      <c r="Z14" s="78"/>
      <c r="AA14" s="78"/>
      <c r="AB14" s="86">
        <f t="shared" si="4"/>
        <v>4</v>
      </c>
      <c r="AC14" s="78"/>
      <c r="AD14" s="78"/>
      <c r="AE14" s="78">
        <v>2</v>
      </c>
      <c r="AF14" s="78"/>
      <c r="AG14" s="78"/>
      <c r="AH14" s="78">
        <v>2</v>
      </c>
      <c r="AI14" s="78">
        <v>2</v>
      </c>
      <c r="AJ14" s="86">
        <f t="shared" si="5"/>
        <v>6</v>
      </c>
      <c r="AK14" s="78"/>
      <c r="AL14" s="78">
        <v>2</v>
      </c>
      <c r="AM14" s="78">
        <v>2</v>
      </c>
      <c r="AN14" s="78">
        <v>2</v>
      </c>
      <c r="AO14" s="78"/>
      <c r="AP14" s="78">
        <v>2</v>
      </c>
      <c r="AQ14" s="78"/>
      <c r="AR14" s="86">
        <f t="shared" si="6"/>
        <v>8</v>
      </c>
      <c r="AS14" s="78"/>
      <c r="AT14" s="78">
        <v>2</v>
      </c>
      <c r="AU14" s="78"/>
      <c r="AV14" s="78"/>
      <c r="AW14" s="78">
        <v>2</v>
      </c>
      <c r="AX14" s="78">
        <v>2</v>
      </c>
      <c r="AY14" s="78">
        <v>1</v>
      </c>
      <c r="AZ14" s="86">
        <f t="shared" si="7"/>
        <v>7</v>
      </c>
      <c r="BA14" s="78"/>
      <c r="BB14" s="78">
        <v>2</v>
      </c>
      <c r="BC14" s="78"/>
      <c r="BD14" s="78">
        <v>2</v>
      </c>
      <c r="BE14" s="78"/>
      <c r="BF14" s="78"/>
      <c r="BG14" s="78"/>
      <c r="BH14" s="86">
        <f t="shared" si="8"/>
        <v>4</v>
      </c>
      <c r="BI14" s="78"/>
      <c r="BJ14" s="78">
        <v>2</v>
      </c>
      <c r="BK14" s="78"/>
      <c r="BL14" s="78"/>
      <c r="BM14" s="78">
        <v>2</v>
      </c>
      <c r="BN14" s="78">
        <v>2</v>
      </c>
      <c r="BO14" s="78">
        <v>2</v>
      </c>
      <c r="BP14" s="86">
        <f t="shared" si="9"/>
        <v>8</v>
      </c>
      <c r="BQ14" s="78"/>
      <c r="BR14" s="78">
        <v>2</v>
      </c>
      <c r="BS14" s="78"/>
      <c r="BT14" s="78">
        <v>2</v>
      </c>
      <c r="BU14" s="78">
        <v>2</v>
      </c>
      <c r="BV14" s="78">
        <v>1</v>
      </c>
      <c r="BW14" s="78">
        <v>2</v>
      </c>
      <c r="BX14" s="86">
        <f t="shared" si="10"/>
        <v>9</v>
      </c>
      <c r="BY14" s="78"/>
      <c r="BZ14" s="78"/>
      <c r="CA14" s="78"/>
      <c r="CB14" s="78">
        <v>1</v>
      </c>
      <c r="CC14" s="78"/>
      <c r="CD14" s="78"/>
      <c r="CE14" s="78">
        <v>2</v>
      </c>
      <c r="CF14" s="86">
        <f t="shared" si="11"/>
        <v>3</v>
      </c>
      <c r="CG14" s="78"/>
      <c r="CH14" s="78">
        <v>2</v>
      </c>
      <c r="CI14" s="78"/>
      <c r="CJ14" s="78">
        <v>1</v>
      </c>
      <c r="CK14" s="78"/>
      <c r="CL14" s="78"/>
      <c r="CM14" s="78">
        <v>2</v>
      </c>
      <c r="CN14" s="86">
        <f t="shared" si="12"/>
        <v>5</v>
      </c>
      <c r="CO14" s="78"/>
      <c r="CP14" s="78">
        <v>2</v>
      </c>
      <c r="CQ14" s="78"/>
      <c r="CR14" s="78"/>
      <c r="CS14" s="78">
        <v>2</v>
      </c>
      <c r="CT14" s="78"/>
      <c r="CU14" s="78"/>
      <c r="CV14" s="86">
        <f t="shared" si="13"/>
        <v>4</v>
      </c>
      <c r="CW14" s="78">
        <v>2</v>
      </c>
      <c r="CX14" s="78"/>
      <c r="CY14" s="78">
        <v>2</v>
      </c>
      <c r="CZ14" s="78"/>
      <c r="DA14" s="78"/>
      <c r="DB14" s="78">
        <v>2</v>
      </c>
      <c r="DC14" s="78"/>
      <c r="DD14" s="86">
        <f t="shared" si="14"/>
        <v>6</v>
      </c>
      <c r="DE14" s="78"/>
      <c r="DF14" s="78">
        <v>2</v>
      </c>
      <c r="DG14" s="78"/>
      <c r="DH14" s="78"/>
      <c r="DI14" s="78"/>
      <c r="DJ14" s="78"/>
      <c r="DK14" s="78">
        <v>2</v>
      </c>
      <c r="DL14" s="86">
        <f t="shared" si="15"/>
        <v>4</v>
      </c>
      <c r="DM14" s="79">
        <f t="shared" si="16"/>
        <v>77</v>
      </c>
    </row>
    <row r="15" spans="1:117" s="73" customFormat="1" ht="15.9" customHeight="1">
      <c r="A15" s="107">
        <v>29</v>
      </c>
      <c r="B15" s="104" t="s">
        <v>196</v>
      </c>
      <c r="C15" s="111">
        <f t="shared" si="0"/>
        <v>14</v>
      </c>
      <c r="D15" s="87">
        <f t="shared" si="1"/>
        <v>71</v>
      </c>
      <c r="E15" s="78">
        <v>2</v>
      </c>
      <c r="F15" s="78">
        <v>2</v>
      </c>
      <c r="G15" s="78">
        <v>2</v>
      </c>
      <c r="H15" s="78">
        <v>2</v>
      </c>
      <c r="I15" s="78"/>
      <c r="J15" s="78"/>
      <c r="K15" s="78">
        <v>1</v>
      </c>
      <c r="L15" s="86">
        <f t="shared" si="2"/>
        <v>9</v>
      </c>
      <c r="M15" s="78">
        <v>2</v>
      </c>
      <c r="N15" s="78"/>
      <c r="O15" s="78"/>
      <c r="P15" s="78"/>
      <c r="Q15" s="78"/>
      <c r="R15" s="78">
        <v>1</v>
      </c>
      <c r="S15" s="78"/>
      <c r="T15" s="86">
        <f t="shared" si="3"/>
        <v>3</v>
      </c>
      <c r="U15" s="78">
        <v>2</v>
      </c>
      <c r="V15" s="78">
        <v>2</v>
      </c>
      <c r="W15" s="78"/>
      <c r="X15" s="78"/>
      <c r="Y15" s="78">
        <v>1</v>
      </c>
      <c r="Z15" s="78">
        <v>1</v>
      </c>
      <c r="AA15" s="78"/>
      <c r="AB15" s="86">
        <f t="shared" si="4"/>
        <v>6</v>
      </c>
      <c r="AC15" s="78"/>
      <c r="AD15" s="78"/>
      <c r="AE15" s="78"/>
      <c r="AF15" s="78"/>
      <c r="AG15" s="78">
        <v>2</v>
      </c>
      <c r="AH15" s="78">
        <v>2</v>
      </c>
      <c r="AI15" s="78">
        <v>2</v>
      </c>
      <c r="AJ15" s="86">
        <f t="shared" si="5"/>
        <v>6</v>
      </c>
      <c r="AK15" s="78">
        <v>2</v>
      </c>
      <c r="AL15" s="78"/>
      <c r="AM15" s="78"/>
      <c r="AN15" s="78">
        <v>2</v>
      </c>
      <c r="AO15" s="78">
        <v>2</v>
      </c>
      <c r="AP15" s="78">
        <v>2</v>
      </c>
      <c r="AQ15" s="78"/>
      <c r="AR15" s="86">
        <f t="shared" si="6"/>
        <v>8</v>
      </c>
      <c r="AS15" s="78"/>
      <c r="AT15" s="78">
        <v>2</v>
      </c>
      <c r="AU15" s="78"/>
      <c r="AV15" s="78">
        <v>2</v>
      </c>
      <c r="AW15" s="78"/>
      <c r="AX15" s="78">
        <v>2</v>
      </c>
      <c r="AY15" s="78"/>
      <c r="AZ15" s="86">
        <f t="shared" si="7"/>
        <v>6</v>
      </c>
      <c r="BA15" s="78"/>
      <c r="BB15" s="78">
        <v>2</v>
      </c>
      <c r="BC15" s="78">
        <v>2</v>
      </c>
      <c r="BD15" s="78"/>
      <c r="BE15" s="78"/>
      <c r="BF15" s="78"/>
      <c r="BG15" s="78"/>
      <c r="BH15" s="86">
        <f t="shared" si="8"/>
        <v>4</v>
      </c>
      <c r="BI15" s="78"/>
      <c r="BJ15" s="78">
        <v>2</v>
      </c>
      <c r="BK15" s="78"/>
      <c r="BL15" s="78"/>
      <c r="BM15" s="78"/>
      <c r="BN15" s="78"/>
      <c r="BO15" s="78">
        <v>2</v>
      </c>
      <c r="BP15" s="86">
        <f t="shared" si="9"/>
        <v>4</v>
      </c>
      <c r="BQ15" s="78"/>
      <c r="BR15" s="78"/>
      <c r="BS15" s="78"/>
      <c r="BT15" s="78">
        <v>2</v>
      </c>
      <c r="BU15" s="78"/>
      <c r="BV15" s="78"/>
      <c r="BW15" s="78">
        <v>2</v>
      </c>
      <c r="BX15" s="86">
        <f t="shared" si="10"/>
        <v>4</v>
      </c>
      <c r="BY15" s="78">
        <v>1</v>
      </c>
      <c r="BZ15" s="78"/>
      <c r="CA15" s="78"/>
      <c r="CB15" s="78"/>
      <c r="CC15" s="78"/>
      <c r="CD15" s="78">
        <v>2</v>
      </c>
      <c r="CE15" s="78"/>
      <c r="CF15" s="86">
        <f t="shared" si="11"/>
        <v>3</v>
      </c>
      <c r="CG15" s="78">
        <v>2</v>
      </c>
      <c r="CH15" s="78"/>
      <c r="CI15" s="78"/>
      <c r="CJ15" s="78"/>
      <c r="CK15" s="78"/>
      <c r="CL15" s="78"/>
      <c r="CM15" s="78">
        <v>2</v>
      </c>
      <c r="CN15" s="86">
        <f t="shared" si="12"/>
        <v>4</v>
      </c>
      <c r="CO15" s="78"/>
      <c r="CP15" s="78"/>
      <c r="CQ15" s="78">
        <v>2</v>
      </c>
      <c r="CR15" s="78">
        <v>2</v>
      </c>
      <c r="CS15" s="78">
        <v>2</v>
      </c>
      <c r="CT15" s="78"/>
      <c r="CU15" s="78">
        <v>2</v>
      </c>
      <c r="CV15" s="86">
        <f t="shared" si="13"/>
        <v>8</v>
      </c>
      <c r="CW15" s="78"/>
      <c r="CX15" s="78">
        <v>2</v>
      </c>
      <c r="CY15" s="78"/>
      <c r="CZ15" s="78"/>
      <c r="DA15" s="78"/>
      <c r="DB15" s="78">
        <v>2</v>
      </c>
      <c r="DC15" s="78"/>
      <c r="DD15" s="86">
        <f t="shared" si="14"/>
        <v>4</v>
      </c>
      <c r="DE15" s="78"/>
      <c r="DF15" s="78">
        <v>2</v>
      </c>
      <c r="DG15" s="78"/>
      <c r="DH15" s="78"/>
      <c r="DI15" s="78"/>
      <c r="DJ15" s="78"/>
      <c r="DK15" s="78"/>
      <c r="DL15" s="86">
        <f t="shared" si="15"/>
        <v>2</v>
      </c>
      <c r="DM15" s="79">
        <f t="shared" si="16"/>
        <v>71</v>
      </c>
    </row>
    <row r="16" spans="1:117" s="73" customFormat="1" ht="15.9" customHeight="1">
      <c r="A16" s="107">
        <v>28</v>
      </c>
      <c r="B16" s="104" t="s">
        <v>195</v>
      </c>
      <c r="C16" s="111">
        <f t="shared" si="0"/>
        <v>15</v>
      </c>
      <c r="D16" s="87">
        <f t="shared" si="1"/>
        <v>64</v>
      </c>
      <c r="E16" s="78"/>
      <c r="F16" s="78"/>
      <c r="G16" s="78">
        <v>2</v>
      </c>
      <c r="H16" s="78"/>
      <c r="I16" s="78"/>
      <c r="J16" s="78">
        <v>2</v>
      </c>
      <c r="K16" s="78"/>
      <c r="L16" s="86">
        <f t="shared" si="2"/>
        <v>4</v>
      </c>
      <c r="M16" s="78"/>
      <c r="N16" s="78">
        <v>2</v>
      </c>
      <c r="O16" s="78"/>
      <c r="P16" s="78">
        <v>2</v>
      </c>
      <c r="Q16" s="78"/>
      <c r="R16" s="78"/>
      <c r="S16" s="78">
        <v>2</v>
      </c>
      <c r="T16" s="86">
        <f t="shared" si="3"/>
        <v>6</v>
      </c>
      <c r="U16" s="78"/>
      <c r="V16" s="78">
        <v>2</v>
      </c>
      <c r="W16" s="78"/>
      <c r="X16" s="78"/>
      <c r="Y16" s="78">
        <v>1</v>
      </c>
      <c r="Z16" s="78">
        <v>2</v>
      </c>
      <c r="AA16" s="78"/>
      <c r="AB16" s="86">
        <f t="shared" si="4"/>
        <v>5</v>
      </c>
      <c r="AC16" s="78"/>
      <c r="AD16" s="78">
        <v>2</v>
      </c>
      <c r="AE16" s="78"/>
      <c r="AF16" s="78"/>
      <c r="AG16" s="78"/>
      <c r="AH16" s="78"/>
      <c r="AI16" s="78"/>
      <c r="AJ16" s="86">
        <f t="shared" si="5"/>
        <v>2</v>
      </c>
      <c r="AK16" s="78"/>
      <c r="AL16" s="78"/>
      <c r="AM16" s="78"/>
      <c r="AN16" s="78">
        <v>2</v>
      </c>
      <c r="AO16" s="78">
        <v>2</v>
      </c>
      <c r="AP16" s="78">
        <v>2</v>
      </c>
      <c r="AQ16" s="78">
        <v>2</v>
      </c>
      <c r="AR16" s="86">
        <f t="shared" si="6"/>
        <v>8</v>
      </c>
      <c r="AS16" s="78"/>
      <c r="AT16" s="78"/>
      <c r="AU16" s="78"/>
      <c r="AV16" s="78"/>
      <c r="AW16" s="78">
        <v>2</v>
      </c>
      <c r="AX16" s="78">
        <v>2</v>
      </c>
      <c r="AY16" s="78">
        <v>1</v>
      </c>
      <c r="AZ16" s="86">
        <f t="shared" si="7"/>
        <v>5</v>
      </c>
      <c r="BA16" s="78"/>
      <c r="BB16" s="78">
        <v>2</v>
      </c>
      <c r="BC16" s="78"/>
      <c r="BD16" s="78"/>
      <c r="BE16" s="78"/>
      <c r="BF16" s="78"/>
      <c r="BG16" s="78">
        <v>2</v>
      </c>
      <c r="BH16" s="86">
        <f t="shared" si="8"/>
        <v>4</v>
      </c>
      <c r="BI16" s="78"/>
      <c r="BJ16" s="78">
        <v>2</v>
      </c>
      <c r="BK16" s="78"/>
      <c r="BL16" s="78"/>
      <c r="BM16" s="78">
        <v>2</v>
      </c>
      <c r="BN16" s="78"/>
      <c r="BO16" s="78"/>
      <c r="BP16" s="86">
        <f t="shared" si="9"/>
        <v>4</v>
      </c>
      <c r="BQ16" s="78"/>
      <c r="BR16" s="78"/>
      <c r="BS16" s="78"/>
      <c r="BT16" s="78"/>
      <c r="BU16" s="78">
        <v>2</v>
      </c>
      <c r="BV16" s="78"/>
      <c r="BW16" s="78">
        <v>2</v>
      </c>
      <c r="BX16" s="86">
        <f t="shared" si="10"/>
        <v>4</v>
      </c>
      <c r="BY16" s="78"/>
      <c r="BZ16" s="78"/>
      <c r="CA16" s="78"/>
      <c r="CB16" s="78">
        <v>1</v>
      </c>
      <c r="CC16" s="78">
        <v>2</v>
      </c>
      <c r="CD16" s="78">
        <v>2</v>
      </c>
      <c r="CE16" s="78">
        <v>2</v>
      </c>
      <c r="CF16" s="86">
        <f t="shared" si="11"/>
        <v>7</v>
      </c>
      <c r="CG16" s="78"/>
      <c r="CH16" s="78">
        <v>2</v>
      </c>
      <c r="CI16" s="78"/>
      <c r="CJ16" s="78"/>
      <c r="CK16" s="78"/>
      <c r="CL16" s="78"/>
      <c r="CM16" s="78">
        <v>2</v>
      </c>
      <c r="CN16" s="86">
        <f t="shared" si="12"/>
        <v>4</v>
      </c>
      <c r="CO16" s="78">
        <v>2</v>
      </c>
      <c r="CP16" s="78"/>
      <c r="CQ16" s="78">
        <v>2</v>
      </c>
      <c r="CR16" s="78"/>
      <c r="CS16" s="78">
        <v>2</v>
      </c>
      <c r="CT16" s="78"/>
      <c r="CU16" s="78">
        <v>2</v>
      </c>
      <c r="CV16" s="86">
        <f t="shared" si="13"/>
        <v>8</v>
      </c>
      <c r="CW16" s="78"/>
      <c r="CX16" s="78"/>
      <c r="CY16" s="78"/>
      <c r="CZ16" s="78"/>
      <c r="DA16" s="78">
        <v>2</v>
      </c>
      <c r="DB16" s="78"/>
      <c r="DC16" s="78">
        <v>1</v>
      </c>
      <c r="DD16" s="86">
        <f t="shared" si="14"/>
        <v>3</v>
      </c>
      <c r="DE16" s="78"/>
      <c r="DF16" s="78"/>
      <c r="DG16" s="78"/>
      <c r="DH16" s="78"/>
      <c r="DI16" s="78"/>
      <c r="DJ16" s="78"/>
      <c r="DK16" s="78"/>
      <c r="DL16" s="86">
        <f t="shared" si="15"/>
        <v>0</v>
      </c>
      <c r="DM16" s="79">
        <f t="shared" si="16"/>
        <v>64</v>
      </c>
    </row>
    <row r="17" spans="1:117" s="73" customFormat="1" ht="15.9" customHeight="1">
      <c r="A17" s="107">
        <v>24</v>
      </c>
      <c r="B17" s="104" t="s">
        <v>191</v>
      </c>
      <c r="C17" s="111">
        <f t="shared" si="0"/>
        <v>16</v>
      </c>
      <c r="D17" s="87">
        <f t="shared" si="1"/>
        <v>63</v>
      </c>
      <c r="E17" s="78">
        <v>2</v>
      </c>
      <c r="F17" s="78"/>
      <c r="G17" s="78"/>
      <c r="H17" s="78">
        <v>2</v>
      </c>
      <c r="I17" s="78">
        <v>2</v>
      </c>
      <c r="J17" s="78"/>
      <c r="K17" s="78">
        <v>1</v>
      </c>
      <c r="L17" s="86">
        <f t="shared" si="2"/>
        <v>7</v>
      </c>
      <c r="M17" s="78"/>
      <c r="N17" s="78"/>
      <c r="O17" s="78">
        <v>1</v>
      </c>
      <c r="P17" s="78"/>
      <c r="Q17" s="78"/>
      <c r="R17" s="78"/>
      <c r="S17" s="78"/>
      <c r="T17" s="86">
        <f t="shared" si="3"/>
        <v>1</v>
      </c>
      <c r="U17" s="78">
        <v>2</v>
      </c>
      <c r="V17" s="78"/>
      <c r="W17" s="78">
        <v>2</v>
      </c>
      <c r="X17" s="78">
        <v>2</v>
      </c>
      <c r="Y17" s="78">
        <v>1</v>
      </c>
      <c r="Z17" s="78"/>
      <c r="AA17" s="78"/>
      <c r="AB17" s="86">
        <f t="shared" si="4"/>
        <v>7</v>
      </c>
      <c r="AC17" s="78"/>
      <c r="AD17" s="78"/>
      <c r="AE17" s="78">
        <v>2</v>
      </c>
      <c r="AF17" s="78"/>
      <c r="AG17" s="78"/>
      <c r="AH17" s="78"/>
      <c r="AI17" s="78"/>
      <c r="AJ17" s="86">
        <f t="shared" si="5"/>
        <v>2</v>
      </c>
      <c r="AK17" s="78">
        <v>2</v>
      </c>
      <c r="AL17" s="78"/>
      <c r="AM17" s="78"/>
      <c r="AN17" s="78">
        <v>2</v>
      </c>
      <c r="AO17" s="78">
        <v>2</v>
      </c>
      <c r="AP17" s="78">
        <v>2</v>
      </c>
      <c r="AQ17" s="78"/>
      <c r="AR17" s="86">
        <f t="shared" si="6"/>
        <v>8</v>
      </c>
      <c r="AS17" s="78"/>
      <c r="AT17" s="78">
        <v>2</v>
      </c>
      <c r="AU17" s="78">
        <v>2</v>
      </c>
      <c r="AV17" s="78">
        <v>1</v>
      </c>
      <c r="AW17" s="78">
        <v>2</v>
      </c>
      <c r="AX17" s="78"/>
      <c r="AY17" s="78"/>
      <c r="AZ17" s="86">
        <f t="shared" si="7"/>
        <v>7</v>
      </c>
      <c r="BA17" s="78">
        <v>2</v>
      </c>
      <c r="BB17" s="78">
        <v>2</v>
      </c>
      <c r="BC17" s="78"/>
      <c r="BD17" s="78">
        <v>2</v>
      </c>
      <c r="BE17" s="78"/>
      <c r="BF17" s="78"/>
      <c r="BG17" s="78"/>
      <c r="BH17" s="86">
        <f t="shared" si="8"/>
        <v>6</v>
      </c>
      <c r="BI17" s="78">
        <v>2</v>
      </c>
      <c r="BJ17" s="78">
        <v>2</v>
      </c>
      <c r="BK17" s="78"/>
      <c r="BL17" s="78"/>
      <c r="BM17" s="78"/>
      <c r="BN17" s="78">
        <v>2</v>
      </c>
      <c r="BO17" s="78">
        <v>2</v>
      </c>
      <c r="BP17" s="86">
        <f t="shared" si="9"/>
        <v>8</v>
      </c>
      <c r="BQ17" s="78"/>
      <c r="BR17" s="78"/>
      <c r="BS17" s="78"/>
      <c r="BT17" s="78">
        <v>2</v>
      </c>
      <c r="BU17" s="78"/>
      <c r="BV17" s="78"/>
      <c r="BW17" s="78">
        <v>2</v>
      </c>
      <c r="BX17" s="86">
        <f t="shared" si="10"/>
        <v>4</v>
      </c>
      <c r="BY17" s="78"/>
      <c r="BZ17" s="78">
        <v>1</v>
      </c>
      <c r="CA17" s="78"/>
      <c r="CB17" s="78"/>
      <c r="CC17" s="78">
        <v>2</v>
      </c>
      <c r="CD17" s="78"/>
      <c r="CE17" s="78">
        <v>2</v>
      </c>
      <c r="CF17" s="86">
        <f t="shared" si="11"/>
        <v>5</v>
      </c>
      <c r="CG17" s="78"/>
      <c r="CH17" s="78"/>
      <c r="CI17" s="78"/>
      <c r="CJ17" s="78">
        <v>1</v>
      </c>
      <c r="CK17" s="78"/>
      <c r="CL17" s="78"/>
      <c r="CM17" s="78">
        <v>2</v>
      </c>
      <c r="CN17" s="86">
        <f t="shared" si="12"/>
        <v>3</v>
      </c>
      <c r="CO17" s="78"/>
      <c r="CP17" s="78"/>
      <c r="CQ17" s="78">
        <v>2</v>
      </c>
      <c r="CR17" s="78"/>
      <c r="CS17" s="78">
        <v>2</v>
      </c>
      <c r="CT17" s="78"/>
      <c r="CU17" s="78"/>
      <c r="CV17" s="86">
        <f t="shared" si="13"/>
        <v>4</v>
      </c>
      <c r="CW17" s="78"/>
      <c r="CX17" s="78"/>
      <c r="CY17" s="78"/>
      <c r="CZ17" s="78"/>
      <c r="DA17" s="78"/>
      <c r="DB17" s="78"/>
      <c r="DC17" s="78">
        <v>1</v>
      </c>
      <c r="DD17" s="86">
        <f t="shared" si="14"/>
        <v>1</v>
      </c>
      <c r="DE17" s="78"/>
      <c r="DF17" s="78"/>
      <c r="DG17" s="78"/>
      <c r="DH17" s="78"/>
      <c r="DI17" s="78"/>
      <c r="DJ17" s="78"/>
      <c r="DK17" s="78"/>
      <c r="DL17" s="86">
        <f t="shared" si="15"/>
        <v>0</v>
      </c>
      <c r="DM17" s="79">
        <f t="shared" si="16"/>
        <v>63</v>
      </c>
    </row>
    <row r="18" spans="1:117" s="73" customFormat="1" ht="15.9" customHeight="1">
      <c r="A18" s="107">
        <v>30</v>
      </c>
      <c r="B18" s="104" t="s">
        <v>197</v>
      </c>
      <c r="C18" s="111">
        <f t="shared" si="0"/>
        <v>16</v>
      </c>
      <c r="D18" s="87">
        <f t="shared" si="1"/>
        <v>63</v>
      </c>
      <c r="E18" s="78">
        <v>2</v>
      </c>
      <c r="F18" s="78"/>
      <c r="G18" s="78">
        <v>2</v>
      </c>
      <c r="H18" s="78">
        <v>2</v>
      </c>
      <c r="I18" s="78">
        <v>2</v>
      </c>
      <c r="J18" s="78"/>
      <c r="K18" s="78">
        <v>2</v>
      </c>
      <c r="L18" s="86">
        <f t="shared" si="2"/>
        <v>10</v>
      </c>
      <c r="M18" s="78"/>
      <c r="N18" s="78"/>
      <c r="O18" s="78"/>
      <c r="P18" s="78">
        <v>2</v>
      </c>
      <c r="Q18" s="78">
        <v>2</v>
      </c>
      <c r="R18" s="78">
        <v>1</v>
      </c>
      <c r="S18" s="78">
        <v>2</v>
      </c>
      <c r="T18" s="86">
        <f t="shared" si="3"/>
        <v>7</v>
      </c>
      <c r="U18" s="78"/>
      <c r="V18" s="78"/>
      <c r="W18" s="78"/>
      <c r="X18" s="78"/>
      <c r="Y18" s="78"/>
      <c r="Z18" s="78">
        <v>1</v>
      </c>
      <c r="AA18" s="78"/>
      <c r="AB18" s="86">
        <f t="shared" si="4"/>
        <v>1</v>
      </c>
      <c r="AC18" s="78"/>
      <c r="AD18" s="78">
        <v>2</v>
      </c>
      <c r="AE18" s="78"/>
      <c r="AF18" s="78">
        <v>2</v>
      </c>
      <c r="AG18" s="78"/>
      <c r="AH18" s="78">
        <v>2</v>
      </c>
      <c r="AI18" s="78">
        <v>2</v>
      </c>
      <c r="AJ18" s="86">
        <f t="shared" si="5"/>
        <v>8</v>
      </c>
      <c r="AK18" s="78"/>
      <c r="AL18" s="78"/>
      <c r="AM18" s="78">
        <v>1</v>
      </c>
      <c r="AN18" s="78"/>
      <c r="AO18" s="78"/>
      <c r="AP18" s="78"/>
      <c r="AQ18" s="78"/>
      <c r="AR18" s="86">
        <f t="shared" si="6"/>
        <v>1</v>
      </c>
      <c r="AS18" s="78"/>
      <c r="AT18" s="78">
        <v>2</v>
      </c>
      <c r="AU18" s="78">
        <v>2</v>
      </c>
      <c r="AV18" s="78"/>
      <c r="AW18" s="78"/>
      <c r="AX18" s="78"/>
      <c r="AY18" s="78">
        <v>1</v>
      </c>
      <c r="AZ18" s="86">
        <f t="shared" si="7"/>
        <v>5</v>
      </c>
      <c r="BA18" s="78"/>
      <c r="BB18" s="78"/>
      <c r="BC18" s="78"/>
      <c r="BD18" s="78"/>
      <c r="BE18" s="78"/>
      <c r="BF18" s="78"/>
      <c r="BG18" s="78"/>
      <c r="BH18" s="86">
        <f t="shared" si="8"/>
        <v>0</v>
      </c>
      <c r="BI18" s="78">
        <v>2</v>
      </c>
      <c r="BJ18" s="78">
        <v>2</v>
      </c>
      <c r="BK18" s="78">
        <v>2</v>
      </c>
      <c r="BL18" s="78"/>
      <c r="BM18" s="78"/>
      <c r="BN18" s="78"/>
      <c r="BO18" s="78">
        <v>2</v>
      </c>
      <c r="BP18" s="86">
        <f t="shared" si="9"/>
        <v>8</v>
      </c>
      <c r="BQ18" s="78"/>
      <c r="BR18" s="78">
        <v>2</v>
      </c>
      <c r="BS18" s="78"/>
      <c r="BT18" s="78"/>
      <c r="BU18" s="78"/>
      <c r="BV18" s="78"/>
      <c r="BW18" s="78">
        <v>1</v>
      </c>
      <c r="BX18" s="86">
        <f t="shared" si="10"/>
        <v>3</v>
      </c>
      <c r="BY18" s="78">
        <v>2</v>
      </c>
      <c r="BZ18" s="78">
        <v>2</v>
      </c>
      <c r="CA18" s="78"/>
      <c r="CB18" s="78">
        <v>1</v>
      </c>
      <c r="CC18" s="78"/>
      <c r="CD18" s="78">
        <v>2</v>
      </c>
      <c r="CE18" s="78">
        <v>2</v>
      </c>
      <c r="CF18" s="86">
        <f t="shared" si="11"/>
        <v>9</v>
      </c>
      <c r="CG18" s="78"/>
      <c r="CH18" s="78">
        <v>2</v>
      </c>
      <c r="CI18" s="78"/>
      <c r="CJ18" s="78"/>
      <c r="CK18" s="78"/>
      <c r="CL18" s="78"/>
      <c r="CM18" s="78"/>
      <c r="CN18" s="86">
        <f t="shared" si="12"/>
        <v>2</v>
      </c>
      <c r="CO18" s="78"/>
      <c r="CP18" s="78"/>
      <c r="CQ18" s="78">
        <v>2</v>
      </c>
      <c r="CR18" s="78"/>
      <c r="CS18" s="78"/>
      <c r="CT18" s="78">
        <v>2</v>
      </c>
      <c r="CU18" s="78"/>
      <c r="CV18" s="86">
        <f t="shared" si="13"/>
        <v>4</v>
      </c>
      <c r="CW18" s="78"/>
      <c r="CX18" s="78"/>
      <c r="CY18" s="78"/>
      <c r="CZ18" s="78"/>
      <c r="DA18" s="78">
        <v>2</v>
      </c>
      <c r="DB18" s="78"/>
      <c r="DC18" s="78">
        <v>1</v>
      </c>
      <c r="DD18" s="86">
        <f t="shared" si="14"/>
        <v>3</v>
      </c>
      <c r="DE18" s="78"/>
      <c r="DF18" s="78">
        <v>2</v>
      </c>
      <c r="DG18" s="78"/>
      <c r="DH18" s="78"/>
      <c r="DI18" s="78"/>
      <c r="DJ18" s="78"/>
      <c r="DK18" s="78"/>
      <c r="DL18" s="86">
        <f t="shared" si="15"/>
        <v>2</v>
      </c>
      <c r="DM18" s="79">
        <f t="shared" si="16"/>
        <v>63</v>
      </c>
    </row>
    <row r="19" spans="1:117" s="73" customFormat="1" ht="15.9" customHeight="1">
      <c r="A19" s="107">
        <v>12</v>
      </c>
      <c r="B19" s="104" t="s">
        <v>179</v>
      </c>
      <c r="C19" s="111">
        <f t="shared" si="0"/>
        <v>18</v>
      </c>
      <c r="D19" s="87">
        <f t="shared" si="1"/>
        <v>61</v>
      </c>
      <c r="E19" s="78">
        <v>2</v>
      </c>
      <c r="F19" s="78"/>
      <c r="G19" s="78">
        <v>2</v>
      </c>
      <c r="H19" s="78">
        <v>1</v>
      </c>
      <c r="I19" s="78"/>
      <c r="J19" s="78"/>
      <c r="K19" s="78">
        <v>1</v>
      </c>
      <c r="L19" s="86">
        <f t="shared" si="2"/>
        <v>6</v>
      </c>
      <c r="M19" s="78"/>
      <c r="N19" s="78"/>
      <c r="O19" s="78">
        <v>1</v>
      </c>
      <c r="P19" s="78"/>
      <c r="Q19" s="78"/>
      <c r="R19" s="78"/>
      <c r="S19" s="78"/>
      <c r="T19" s="86">
        <f t="shared" si="3"/>
        <v>1</v>
      </c>
      <c r="U19" s="78">
        <v>2</v>
      </c>
      <c r="V19" s="78"/>
      <c r="W19" s="78">
        <v>1</v>
      </c>
      <c r="X19" s="78"/>
      <c r="Y19" s="78"/>
      <c r="Z19" s="78"/>
      <c r="AA19" s="78"/>
      <c r="AB19" s="86">
        <f t="shared" si="4"/>
        <v>3</v>
      </c>
      <c r="AC19" s="78"/>
      <c r="AD19" s="78"/>
      <c r="AE19" s="78"/>
      <c r="AF19" s="78"/>
      <c r="AG19" s="78"/>
      <c r="AH19" s="78"/>
      <c r="AI19" s="78"/>
      <c r="AJ19" s="86">
        <f t="shared" si="5"/>
        <v>0</v>
      </c>
      <c r="AK19" s="78"/>
      <c r="AL19" s="78">
        <v>2</v>
      </c>
      <c r="AM19" s="78">
        <v>2</v>
      </c>
      <c r="AN19" s="78">
        <v>2</v>
      </c>
      <c r="AO19" s="78">
        <v>2</v>
      </c>
      <c r="AP19" s="78">
        <v>2</v>
      </c>
      <c r="AQ19" s="78"/>
      <c r="AR19" s="86">
        <f t="shared" si="6"/>
        <v>10</v>
      </c>
      <c r="AS19" s="78"/>
      <c r="AT19" s="78">
        <v>2</v>
      </c>
      <c r="AU19" s="78">
        <v>2</v>
      </c>
      <c r="AV19" s="78">
        <v>2</v>
      </c>
      <c r="AW19" s="78">
        <v>2</v>
      </c>
      <c r="AX19" s="78">
        <v>2</v>
      </c>
      <c r="AY19" s="78">
        <v>1</v>
      </c>
      <c r="AZ19" s="86">
        <f t="shared" si="7"/>
        <v>11</v>
      </c>
      <c r="BA19" s="78"/>
      <c r="BB19" s="78"/>
      <c r="BC19" s="78"/>
      <c r="BD19" s="78"/>
      <c r="BE19" s="78"/>
      <c r="BF19" s="78"/>
      <c r="BG19" s="78"/>
      <c r="BH19" s="86">
        <f t="shared" si="8"/>
        <v>0</v>
      </c>
      <c r="BI19" s="78">
        <v>2</v>
      </c>
      <c r="BJ19" s="78">
        <v>2</v>
      </c>
      <c r="BK19" s="78"/>
      <c r="BL19" s="78"/>
      <c r="BM19" s="78">
        <v>2</v>
      </c>
      <c r="BN19" s="78"/>
      <c r="BO19" s="78">
        <v>2</v>
      </c>
      <c r="BP19" s="86">
        <f t="shared" si="9"/>
        <v>8</v>
      </c>
      <c r="BQ19" s="78"/>
      <c r="BR19" s="78"/>
      <c r="BS19" s="78"/>
      <c r="BT19" s="78">
        <v>2</v>
      </c>
      <c r="BU19" s="78"/>
      <c r="BV19" s="78"/>
      <c r="BW19" s="78">
        <v>2</v>
      </c>
      <c r="BX19" s="86">
        <f t="shared" si="10"/>
        <v>4</v>
      </c>
      <c r="BY19" s="78"/>
      <c r="BZ19" s="78">
        <v>1</v>
      </c>
      <c r="CA19" s="78">
        <v>2</v>
      </c>
      <c r="CB19" s="78"/>
      <c r="CC19" s="78">
        <v>2</v>
      </c>
      <c r="CD19" s="78"/>
      <c r="CE19" s="78">
        <v>2</v>
      </c>
      <c r="CF19" s="86">
        <f t="shared" si="11"/>
        <v>7</v>
      </c>
      <c r="CG19" s="78">
        <v>2</v>
      </c>
      <c r="CH19" s="78"/>
      <c r="CI19" s="78"/>
      <c r="CJ19" s="78"/>
      <c r="CK19" s="78"/>
      <c r="CL19" s="78">
        <v>2</v>
      </c>
      <c r="CM19" s="78">
        <v>2</v>
      </c>
      <c r="CN19" s="86">
        <f t="shared" si="12"/>
        <v>6</v>
      </c>
      <c r="CO19" s="78"/>
      <c r="CP19" s="78"/>
      <c r="CQ19" s="78"/>
      <c r="CR19" s="78"/>
      <c r="CS19" s="78">
        <v>2</v>
      </c>
      <c r="CT19" s="78"/>
      <c r="CU19" s="78"/>
      <c r="CV19" s="86">
        <f t="shared" si="13"/>
        <v>2</v>
      </c>
      <c r="CW19" s="78"/>
      <c r="CX19" s="78"/>
      <c r="CY19" s="78"/>
      <c r="CZ19" s="78"/>
      <c r="DA19" s="78">
        <v>2</v>
      </c>
      <c r="DB19" s="78"/>
      <c r="DC19" s="78">
        <v>1</v>
      </c>
      <c r="DD19" s="86">
        <f t="shared" si="14"/>
        <v>3</v>
      </c>
      <c r="DE19" s="78"/>
      <c r="DF19" s="78"/>
      <c r="DG19" s="78"/>
      <c r="DH19" s="78"/>
      <c r="DI19" s="78"/>
      <c r="DJ19" s="78"/>
      <c r="DK19" s="78"/>
      <c r="DL19" s="86">
        <f t="shared" si="15"/>
        <v>0</v>
      </c>
      <c r="DM19" s="79">
        <f t="shared" si="16"/>
        <v>61</v>
      </c>
    </row>
    <row r="20" spans="1:117" s="73" customFormat="1" ht="15.9" customHeight="1">
      <c r="A20" s="107">
        <v>1</v>
      </c>
      <c r="B20" s="104" t="s">
        <v>168</v>
      </c>
      <c r="C20" s="111">
        <f t="shared" si="0"/>
        <v>19</v>
      </c>
      <c r="D20" s="87">
        <f t="shared" si="1"/>
        <v>59</v>
      </c>
      <c r="E20" s="78">
        <v>2</v>
      </c>
      <c r="F20" s="78"/>
      <c r="G20" s="78">
        <v>2</v>
      </c>
      <c r="H20" s="78"/>
      <c r="I20" s="78"/>
      <c r="J20" s="78"/>
      <c r="K20" s="78"/>
      <c r="L20" s="86">
        <f t="shared" si="2"/>
        <v>4</v>
      </c>
      <c r="M20" s="78"/>
      <c r="N20" s="78"/>
      <c r="O20" s="78"/>
      <c r="P20" s="78"/>
      <c r="Q20" s="78"/>
      <c r="R20" s="78"/>
      <c r="S20" s="78"/>
      <c r="T20" s="86">
        <f t="shared" si="3"/>
        <v>0</v>
      </c>
      <c r="U20" s="78"/>
      <c r="V20" s="78"/>
      <c r="W20" s="78">
        <v>2</v>
      </c>
      <c r="X20" s="78">
        <v>2</v>
      </c>
      <c r="Y20" s="78"/>
      <c r="Z20" s="78"/>
      <c r="AA20" s="78"/>
      <c r="AB20" s="86">
        <f t="shared" si="4"/>
        <v>4</v>
      </c>
      <c r="AC20" s="78"/>
      <c r="AD20" s="78"/>
      <c r="AE20" s="78"/>
      <c r="AF20" s="78"/>
      <c r="AG20" s="78">
        <v>2</v>
      </c>
      <c r="AH20" s="78"/>
      <c r="AI20" s="78"/>
      <c r="AJ20" s="86">
        <f t="shared" si="5"/>
        <v>2</v>
      </c>
      <c r="AK20" s="78">
        <v>2</v>
      </c>
      <c r="AL20" s="78"/>
      <c r="AM20" s="78"/>
      <c r="AN20" s="78">
        <v>2</v>
      </c>
      <c r="AO20" s="78">
        <v>2</v>
      </c>
      <c r="AP20" s="78">
        <v>2</v>
      </c>
      <c r="AQ20" s="78"/>
      <c r="AR20" s="86">
        <f t="shared" si="6"/>
        <v>8</v>
      </c>
      <c r="AS20" s="78"/>
      <c r="AT20" s="78">
        <v>2</v>
      </c>
      <c r="AU20" s="78"/>
      <c r="AV20" s="78"/>
      <c r="AW20" s="78">
        <v>2</v>
      </c>
      <c r="AX20" s="78">
        <v>2</v>
      </c>
      <c r="AY20" s="78"/>
      <c r="AZ20" s="86">
        <f t="shared" si="7"/>
        <v>6</v>
      </c>
      <c r="BA20" s="78"/>
      <c r="BB20" s="78">
        <v>2</v>
      </c>
      <c r="BC20" s="78"/>
      <c r="BD20" s="78">
        <v>2</v>
      </c>
      <c r="BE20" s="78"/>
      <c r="BF20" s="78"/>
      <c r="BG20" s="78">
        <v>2</v>
      </c>
      <c r="BH20" s="86">
        <f t="shared" si="8"/>
        <v>6</v>
      </c>
      <c r="BI20" s="78"/>
      <c r="BJ20" s="78">
        <v>2</v>
      </c>
      <c r="BK20" s="78">
        <v>1</v>
      </c>
      <c r="BL20" s="78"/>
      <c r="BM20" s="78"/>
      <c r="BN20" s="78"/>
      <c r="BO20" s="78">
        <v>2</v>
      </c>
      <c r="BP20" s="86">
        <f t="shared" si="9"/>
        <v>5</v>
      </c>
      <c r="BQ20" s="78"/>
      <c r="BR20" s="78"/>
      <c r="BS20" s="78"/>
      <c r="BT20" s="78">
        <v>2</v>
      </c>
      <c r="BU20" s="78"/>
      <c r="BV20" s="78"/>
      <c r="BW20" s="78">
        <v>2</v>
      </c>
      <c r="BX20" s="86">
        <f t="shared" si="10"/>
        <v>4</v>
      </c>
      <c r="BY20" s="78"/>
      <c r="BZ20" s="78">
        <v>1</v>
      </c>
      <c r="CA20" s="78"/>
      <c r="CB20" s="78"/>
      <c r="CC20" s="78"/>
      <c r="CD20" s="78">
        <v>2</v>
      </c>
      <c r="CE20" s="78">
        <v>2</v>
      </c>
      <c r="CF20" s="86">
        <f t="shared" si="11"/>
        <v>5</v>
      </c>
      <c r="CG20" s="78"/>
      <c r="CH20" s="78"/>
      <c r="CI20" s="78"/>
      <c r="CJ20" s="78"/>
      <c r="CK20" s="78"/>
      <c r="CL20" s="78">
        <v>2</v>
      </c>
      <c r="CM20" s="78">
        <v>2</v>
      </c>
      <c r="CN20" s="86">
        <f t="shared" si="12"/>
        <v>4</v>
      </c>
      <c r="CO20" s="78"/>
      <c r="CP20" s="78"/>
      <c r="CQ20" s="78"/>
      <c r="CR20" s="78"/>
      <c r="CS20" s="78">
        <v>2</v>
      </c>
      <c r="CT20" s="78"/>
      <c r="CU20" s="78"/>
      <c r="CV20" s="86">
        <f t="shared" si="13"/>
        <v>2</v>
      </c>
      <c r="CW20" s="78">
        <v>2</v>
      </c>
      <c r="CX20" s="78"/>
      <c r="CY20" s="78">
        <v>2</v>
      </c>
      <c r="CZ20" s="78"/>
      <c r="DA20" s="78">
        <v>2</v>
      </c>
      <c r="DB20" s="78">
        <v>2</v>
      </c>
      <c r="DC20" s="78">
        <v>1</v>
      </c>
      <c r="DD20" s="86">
        <f t="shared" si="14"/>
        <v>9</v>
      </c>
      <c r="DE20" s="78"/>
      <c r="DF20" s="78"/>
      <c r="DG20" s="78"/>
      <c r="DH20" s="78"/>
      <c r="DI20" s="78"/>
      <c r="DJ20" s="78"/>
      <c r="DK20" s="78"/>
      <c r="DL20" s="86">
        <f t="shared" si="15"/>
        <v>0</v>
      </c>
      <c r="DM20" s="79">
        <f t="shared" si="16"/>
        <v>59</v>
      </c>
    </row>
    <row r="21" spans="1:117" s="73" customFormat="1" ht="15.9" customHeight="1">
      <c r="A21" s="107">
        <v>25</v>
      </c>
      <c r="B21" s="104" t="s">
        <v>192</v>
      </c>
      <c r="C21" s="111">
        <f t="shared" si="0"/>
        <v>19</v>
      </c>
      <c r="D21" s="87">
        <f t="shared" si="1"/>
        <v>59</v>
      </c>
      <c r="E21" s="78">
        <v>2</v>
      </c>
      <c r="F21" s="78"/>
      <c r="G21" s="78">
        <v>2</v>
      </c>
      <c r="H21" s="78">
        <v>2</v>
      </c>
      <c r="I21" s="78"/>
      <c r="J21" s="78"/>
      <c r="K21" s="78">
        <v>1</v>
      </c>
      <c r="L21" s="86">
        <f t="shared" si="2"/>
        <v>7</v>
      </c>
      <c r="M21" s="78"/>
      <c r="N21" s="78"/>
      <c r="O21" s="78">
        <v>2</v>
      </c>
      <c r="P21" s="78"/>
      <c r="Q21" s="78"/>
      <c r="R21" s="78">
        <v>1</v>
      </c>
      <c r="S21" s="78"/>
      <c r="T21" s="86">
        <f t="shared" si="3"/>
        <v>3</v>
      </c>
      <c r="U21" s="78">
        <v>2</v>
      </c>
      <c r="V21" s="78"/>
      <c r="W21" s="78"/>
      <c r="X21" s="78"/>
      <c r="Y21" s="78"/>
      <c r="Z21" s="78"/>
      <c r="AA21" s="78"/>
      <c r="AB21" s="86">
        <f t="shared" si="4"/>
        <v>2</v>
      </c>
      <c r="AC21" s="78"/>
      <c r="AD21" s="78"/>
      <c r="AE21" s="78"/>
      <c r="AF21" s="78"/>
      <c r="AG21" s="78"/>
      <c r="AH21" s="78">
        <v>2</v>
      </c>
      <c r="AI21" s="78"/>
      <c r="AJ21" s="86">
        <f t="shared" si="5"/>
        <v>2</v>
      </c>
      <c r="AK21" s="78"/>
      <c r="AL21" s="78"/>
      <c r="AM21" s="78"/>
      <c r="AN21" s="78">
        <v>2</v>
      </c>
      <c r="AO21" s="78"/>
      <c r="AP21" s="78">
        <v>2</v>
      </c>
      <c r="AQ21" s="78"/>
      <c r="AR21" s="86">
        <f t="shared" si="6"/>
        <v>4</v>
      </c>
      <c r="AS21" s="78">
        <v>2</v>
      </c>
      <c r="AT21" s="78">
        <v>2</v>
      </c>
      <c r="AU21" s="78"/>
      <c r="AV21" s="78"/>
      <c r="AW21" s="78"/>
      <c r="AX21" s="78">
        <v>2</v>
      </c>
      <c r="AY21" s="78">
        <v>2</v>
      </c>
      <c r="AZ21" s="86">
        <f t="shared" si="7"/>
        <v>8</v>
      </c>
      <c r="BA21" s="78"/>
      <c r="BB21" s="78">
        <v>2</v>
      </c>
      <c r="BC21" s="78"/>
      <c r="BD21" s="78"/>
      <c r="BE21" s="78"/>
      <c r="BF21" s="78"/>
      <c r="BG21" s="78">
        <v>2</v>
      </c>
      <c r="BH21" s="86">
        <f t="shared" si="8"/>
        <v>4</v>
      </c>
      <c r="BI21" s="78">
        <v>2</v>
      </c>
      <c r="BJ21" s="78"/>
      <c r="BK21" s="78"/>
      <c r="BL21" s="78"/>
      <c r="BM21" s="78"/>
      <c r="BN21" s="78">
        <v>2</v>
      </c>
      <c r="BO21" s="78">
        <v>2</v>
      </c>
      <c r="BP21" s="86">
        <f t="shared" si="9"/>
        <v>6</v>
      </c>
      <c r="BQ21" s="78"/>
      <c r="BR21" s="78"/>
      <c r="BS21" s="78"/>
      <c r="BT21" s="78">
        <v>2</v>
      </c>
      <c r="BU21" s="78">
        <v>2</v>
      </c>
      <c r="BV21" s="78"/>
      <c r="BW21" s="78"/>
      <c r="BX21" s="86">
        <f t="shared" si="10"/>
        <v>4</v>
      </c>
      <c r="BY21" s="78"/>
      <c r="BZ21" s="78"/>
      <c r="CA21" s="78">
        <v>2</v>
      </c>
      <c r="CB21" s="78"/>
      <c r="CC21" s="78"/>
      <c r="CD21" s="78"/>
      <c r="CE21" s="78"/>
      <c r="CF21" s="86">
        <f t="shared" si="11"/>
        <v>2</v>
      </c>
      <c r="CG21" s="78">
        <v>2</v>
      </c>
      <c r="CH21" s="78"/>
      <c r="CI21" s="78"/>
      <c r="CJ21" s="78"/>
      <c r="CK21" s="78">
        <v>2</v>
      </c>
      <c r="CL21" s="78"/>
      <c r="CM21" s="78">
        <v>2</v>
      </c>
      <c r="CN21" s="86">
        <f t="shared" si="12"/>
        <v>6</v>
      </c>
      <c r="CO21" s="78"/>
      <c r="CP21" s="78"/>
      <c r="CQ21" s="78">
        <v>2</v>
      </c>
      <c r="CR21" s="78"/>
      <c r="CS21" s="78">
        <v>2</v>
      </c>
      <c r="CT21" s="78">
        <v>2</v>
      </c>
      <c r="CU21" s="78"/>
      <c r="CV21" s="86">
        <f t="shared" si="13"/>
        <v>6</v>
      </c>
      <c r="CW21" s="78"/>
      <c r="CX21" s="78"/>
      <c r="CY21" s="78"/>
      <c r="CZ21" s="78"/>
      <c r="DA21" s="78"/>
      <c r="DB21" s="78">
        <v>2</v>
      </c>
      <c r="DC21" s="78">
        <v>1</v>
      </c>
      <c r="DD21" s="86">
        <f t="shared" si="14"/>
        <v>3</v>
      </c>
      <c r="DE21" s="78"/>
      <c r="DF21" s="78">
        <v>2</v>
      </c>
      <c r="DG21" s="78"/>
      <c r="DH21" s="78"/>
      <c r="DI21" s="78"/>
      <c r="DJ21" s="78"/>
      <c r="DK21" s="78"/>
      <c r="DL21" s="86">
        <f t="shared" si="15"/>
        <v>2</v>
      </c>
      <c r="DM21" s="79">
        <f t="shared" si="16"/>
        <v>59</v>
      </c>
    </row>
    <row r="22" spans="1:117" s="73" customFormat="1" ht="15.9" customHeight="1">
      <c r="A22" s="107">
        <v>33</v>
      </c>
      <c r="B22" s="104" t="s">
        <v>200</v>
      </c>
      <c r="C22" s="111">
        <f t="shared" si="0"/>
        <v>19</v>
      </c>
      <c r="D22" s="87">
        <f t="shared" si="1"/>
        <v>59</v>
      </c>
      <c r="E22" s="78">
        <v>2</v>
      </c>
      <c r="F22" s="78"/>
      <c r="G22" s="78">
        <v>2</v>
      </c>
      <c r="H22" s="78">
        <v>2</v>
      </c>
      <c r="I22" s="78">
        <v>1</v>
      </c>
      <c r="J22" s="78"/>
      <c r="K22" s="78"/>
      <c r="L22" s="86">
        <f t="shared" si="2"/>
        <v>7</v>
      </c>
      <c r="M22" s="78"/>
      <c r="N22" s="78"/>
      <c r="O22" s="78"/>
      <c r="P22" s="78"/>
      <c r="Q22" s="78"/>
      <c r="R22" s="78">
        <v>2</v>
      </c>
      <c r="S22" s="78"/>
      <c r="T22" s="86">
        <f t="shared" si="3"/>
        <v>2</v>
      </c>
      <c r="U22" s="78">
        <v>2</v>
      </c>
      <c r="V22" s="78">
        <v>2</v>
      </c>
      <c r="W22" s="78"/>
      <c r="X22" s="78">
        <v>2</v>
      </c>
      <c r="Y22" s="78"/>
      <c r="Z22" s="78"/>
      <c r="AA22" s="78"/>
      <c r="AB22" s="86">
        <f t="shared" si="4"/>
        <v>6</v>
      </c>
      <c r="AC22" s="78"/>
      <c r="AD22" s="78"/>
      <c r="AE22" s="78">
        <v>2</v>
      </c>
      <c r="AF22" s="78"/>
      <c r="AG22" s="78"/>
      <c r="AH22" s="78"/>
      <c r="AI22" s="78"/>
      <c r="AJ22" s="86">
        <f t="shared" si="5"/>
        <v>2</v>
      </c>
      <c r="AK22" s="78"/>
      <c r="AL22" s="78">
        <v>2</v>
      </c>
      <c r="AM22" s="78"/>
      <c r="AN22" s="78">
        <v>2</v>
      </c>
      <c r="AO22" s="78">
        <v>2</v>
      </c>
      <c r="AP22" s="78">
        <v>2</v>
      </c>
      <c r="AQ22" s="78"/>
      <c r="AR22" s="86">
        <f t="shared" si="6"/>
        <v>8</v>
      </c>
      <c r="AS22" s="78"/>
      <c r="AT22" s="78"/>
      <c r="AU22" s="78"/>
      <c r="AV22" s="78">
        <v>1</v>
      </c>
      <c r="AW22" s="78"/>
      <c r="AX22" s="78"/>
      <c r="AY22" s="78">
        <v>2</v>
      </c>
      <c r="AZ22" s="86">
        <f t="shared" si="7"/>
        <v>3</v>
      </c>
      <c r="BA22" s="78"/>
      <c r="BB22" s="78">
        <v>2</v>
      </c>
      <c r="BC22" s="78"/>
      <c r="BD22" s="78">
        <v>2</v>
      </c>
      <c r="BE22" s="78"/>
      <c r="BF22" s="78"/>
      <c r="BG22" s="78">
        <v>2</v>
      </c>
      <c r="BH22" s="86">
        <f t="shared" si="8"/>
        <v>6</v>
      </c>
      <c r="BI22" s="78">
        <v>2</v>
      </c>
      <c r="BJ22" s="78"/>
      <c r="BK22" s="78"/>
      <c r="BL22" s="78"/>
      <c r="BM22" s="78"/>
      <c r="BN22" s="78"/>
      <c r="BO22" s="78">
        <v>2</v>
      </c>
      <c r="BP22" s="86">
        <f t="shared" si="9"/>
        <v>4</v>
      </c>
      <c r="BQ22" s="78"/>
      <c r="BR22" s="78"/>
      <c r="BS22" s="78"/>
      <c r="BT22" s="78">
        <v>2</v>
      </c>
      <c r="BU22" s="78">
        <v>2</v>
      </c>
      <c r="BV22" s="78"/>
      <c r="BW22" s="78"/>
      <c r="BX22" s="86">
        <f t="shared" si="10"/>
        <v>4</v>
      </c>
      <c r="BY22" s="78"/>
      <c r="BZ22" s="78"/>
      <c r="CA22" s="78"/>
      <c r="CB22" s="78">
        <v>1</v>
      </c>
      <c r="CC22" s="78"/>
      <c r="CD22" s="78">
        <v>2</v>
      </c>
      <c r="CE22" s="78">
        <v>2</v>
      </c>
      <c r="CF22" s="86">
        <f t="shared" si="11"/>
        <v>5</v>
      </c>
      <c r="CG22" s="78">
        <v>2</v>
      </c>
      <c r="CH22" s="78">
        <v>2</v>
      </c>
      <c r="CI22" s="78"/>
      <c r="CJ22" s="78"/>
      <c r="CK22" s="78"/>
      <c r="CL22" s="78"/>
      <c r="CM22" s="78"/>
      <c r="CN22" s="86">
        <f t="shared" si="12"/>
        <v>4</v>
      </c>
      <c r="CO22" s="78"/>
      <c r="CP22" s="78"/>
      <c r="CQ22" s="78"/>
      <c r="CR22" s="78">
        <v>1</v>
      </c>
      <c r="CS22" s="78">
        <v>2</v>
      </c>
      <c r="CT22" s="78">
        <v>2</v>
      </c>
      <c r="CU22" s="78"/>
      <c r="CV22" s="86">
        <f t="shared" si="13"/>
        <v>5</v>
      </c>
      <c r="CW22" s="78"/>
      <c r="CX22" s="78"/>
      <c r="CY22" s="78"/>
      <c r="CZ22" s="78"/>
      <c r="DA22" s="78"/>
      <c r="DB22" s="78"/>
      <c r="DC22" s="78">
        <v>1</v>
      </c>
      <c r="DD22" s="86">
        <f t="shared" si="14"/>
        <v>1</v>
      </c>
      <c r="DE22" s="78"/>
      <c r="DF22" s="78">
        <v>2</v>
      </c>
      <c r="DG22" s="78"/>
      <c r="DH22" s="78"/>
      <c r="DI22" s="78"/>
      <c r="DJ22" s="78"/>
      <c r="DK22" s="78"/>
      <c r="DL22" s="86">
        <f t="shared" si="15"/>
        <v>2</v>
      </c>
      <c r="DM22" s="79">
        <f t="shared" si="16"/>
        <v>59</v>
      </c>
    </row>
    <row r="23" spans="1:117" s="73" customFormat="1" ht="15.9" customHeight="1">
      <c r="A23" s="107">
        <v>5</v>
      </c>
      <c r="B23" s="104" t="s">
        <v>172</v>
      </c>
      <c r="C23" s="111">
        <f t="shared" si="0"/>
        <v>22</v>
      </c>
      <c r="D23" s="87">
        <f t="shared" si="1"/>
        <v>57</v>
      </c>
      <c r="E23" s="78">
        <v>2</v>
      </c>
      <c r="F23" s="78">
        <v>2</v>
      </c>
      <c r="G23" s="78"/>
      <c r="H23" s="78">
        <v>1</v>
      </c>
      <c r="I23" s="78">
        <v>2</v>
      </c>
      <c r="J23" s="78"/>
      <c r="K23" s="78">
        <v>2</v>
      </c>
      <c r="L23" s="86">
        <f t="shared" si="2"/>
        <v>9</v>
      </c>
      <c r="M23" s="78"/>
      <c r="N23" s="78"/>
      <c r="O23" s="78"/>
      <c r="P23" s="78"/>
      <c r="Q23" s="78"/>
      <c r="R23" s="78">
        <v>1</v>
      </c>
      <c r="S23" s="78">
        <v>2</v>
      </c>
      <c r="T23" s="86">
        <f t="shared" si="3"/>
        <v>3</v>
      </c>
      <c r="U23" s="78">
        <v>2</v>
      </c>
      <c r="V23" s="78">
        <v>2</v>
      </c>
      <c r="W23" s="78"/>
      <c r="X23" s="78"/>
      <c r="Y23" s="78"/>
      <c r="Z23" s="78"/>
      <c r="AA23" s="78"/>
      <c r="AB23" s="86">
        <f t="shared" si="4"/>
        <v>4</v>
      </c>
      <c r="AC23" s="78"/>
      <c r="AD23" s="78"/>
      <c r="AE23" s="78">
        <v>2</v>
      </c>
      <c r="AF23" s="78"/>
      <c r="AG23" s="78"/>
      <c r="AH23" s="78"/>
      <c r="AI23" s="78"/>
      <c r="AJ23" s="86">
        <f t="shared" si="5"/>
        <v>2</v>
      </c>
      <c r="AK23" s="78"/>
      <c r="AL23" s="78">
        <v>2</v>
      </c>
      <c r="AM23" s="78">
        <v>2</v>
      </c>
      <c r="AN23" s="78">
        <v>2</v>
      </c>
      <c r="AO23" s="78"/>
      <c r="AP23" s="78">
        <v>2</v>
      </c>
      <c r="AQ23" s="78"/>
      <c r="AR23" s="86">
        <f t="shared" si="6"/>
        <v>8</v>
      </c>
      <c r="AS23" s="78"/>
      <c r="AT23" s="78">
        <v>2</v>
      </c>
      <c r="AU23" s="78"/>
      <c r="AV23" s="78">
        <v>2</v>
      </c>
      <c r="AW23" s="78">
        <v>2</v>
      </c>
      <c r="AX23" s="78"/>
      <c r="AY23" s="78">
        <v>2</v>
      </c>
      <c r="AZ23" s="86">
        <f t="shared" si="7"/>
        <v>8</v>
      </c>
      <c r="BA23" s="78"/>
      <c r="BB23" s="78"/>
      <c r="BC23" s="78"/>
      <c r="BD23" s="78"/>
      <c r="BE23" s="78"/>
      <c r="BF23" s="78"/>
      <c r="BG23" s="78"/>
      <c r="BH23" s="86">
        <f t="shared" si="8"/>
        <v>0</v>
      </c>
      <c r="BI23" s="78"/>
      <c r="BJ23" s="78">
        <v>2</v>
      </c>
      <c r="BK23" s="78">
        <v>2</v>
      </c>
      <c r="BL23" s="78"/>
      <c r="BM23" s="78"/>
      <c r="BN23" s="78"/>
      <c r="BO23" s="78">
        <v>2</v>
      </c>
      <c r="BP23" s="86">
        <f t="shared" si="9"/>
        <v>6</v>
      </c>
      <c r="BQ23" s="78"/>
      <c r="BR23" s="78"/>
      <c r="BS23" s="78"/>
      <c r="BT23" s="78"/>
      <c r="BU23" s="78"/>
      <c r="BV23" s="78"/>
      <c r="BW23" s="78"/>
      <c r="BX23" s="86">
        <f t="shared" si="10"/>
        <v>0</v>
      </c>
      <c r="BY23" s="78"/>
      <c r="BZ23" s="78"/>
      <c r="CA23" s="78"/>
      <c r="CB23" s="78"/>
      <c r="CC23" s="78"/>
      <c r="CD23" s="78"/>
      <c r="CE23" s="78">
        <v>2</v>
      </c>
      <c r="CF23" s="86">
        <f t="shared" si="11"/>
        <v>2</v>
      </c>
      <c r="CG23" s="78"/>
      <c r="CH23" s="78">
        <v>2</v>
      </c>
      <c r="CI23" s="78"/>
      <c r="CJ23" s="78"/>
      <c r="CK23" s="78"/>
      <c r="CL23" s="78"/>
      <c r="CM23" s="78">
        <v>2</v>
      </c>
      <c r="CN23" s="86">
        <f t="shared" si="12"/>
        <v>4</v>
      </c>
      <c r="CO23" s="78"/>
      <c r="CP23" s="78"/>
      <c r="CQ23" s="78"/>
      <c r="CR23" s="78">
        <v>1</v>
      </c>
      <c r="CS23" s="78">
        <v>2</v>
      </c>
      <c r="CT23" s="78">
        <v>2</v>
      </c>
      <c r="CU23" s="78"/>
      <c r="CV23" s="86">
        <f t="shared" si="13"/>
        <v>5</v>
      </c>
      <c r="CW23" s="78"/>
      <c r="CX23" s="78"/>
      <c r="CY23" s="78"/>
      <c r="CZ23" s="78"/>
      <c r="DA23" s="78">
        <v>2</v>
      </c>
      <c r="DB23" s="78"/>
      <c r="DC23" s="78">
        <v>2</v>
      </c>
      <c r="DD23" s="86">
        <f t="shared" si="14"/>
        <v>4</v>
      </c>
      <c r="DE23" s="78"/>
      <c r="DF23" s="78">
        <v>2</v>
      </c>
      <c r="DG23" s="78"/>
      <c r="DH23" s="78"/>
      <c r="DI23" s="78"/>
      <c r="DJ23" s="78"/>
      <c r="DK23" s="78"/>
      <c r="DL23" s="86">
        <f t="shared" si="15"/>
        <v>2</v>
      </c>
      <c r="DM23" s="79">
        <f t="shared" si="16"/>
        <v>57</v>
      </c>
    </row>
    <row r="24" spans="1:117" s="73" customFormat="1" ht="15.9" customHeight="1">
      <c r="A24" s="107">
        <v>11</v>
      </c>
      <c r="B24" s="104" t="s">
        <v>178</v>
      </c>
      <c r="C24" s="111">
        <f t="shared" si="0"/>
        <v>23</v>
      </c>
      <c r="D24" s="87">
        <f t="shared" si="1"/>
        <v>56</v>
      </c>
      <c r="E24" s="78">
        <v>2</v>
      </c>
      <c r="F24" s="78"/>
      <c r="G24" s="78"/>
      <c r="H24" s="78">
        <v>2</v>
      </c>
      <c r="I24" s="78">
        <v>2</v>
      </c>
      <c r="J24" s="78"/>
      <c r="K24" s="78"/>
      <c r="L24" s="86">
        <f t="shared" si="2"/>
        <v>6</v>
      </c>
      <c r="M24" s="78"/>
      <c r="N24" s="78"/>
      <c r="O24" s="78"/>
      <c r="P24" s="78">
        <v>2</v>
      </c>
      <c r="Q24" s="78"/>
      <c r="R24" s="78">
        <v>1</v>
      </c>
      <c r="S24" s="78"/>
      <c r="T24" s="86">
        <f t="shared" si="3"/>
        <v>3</v>
      </c>
      <c r="U24" s="78"/>
      <c r="V24" s="78"/>
      <c r="W24" s="78"/>
      <c r="X24" s="78">
        <v>2</v>
      </c>
      <c r="Y24" s="78"/>
      <c r="Z24" s="78"/>
      <c r="AA24" s="78">
        <v>2</v>
      </c>
      <c r="AB24" s="86">
        <f t="shared" si="4"/>
        <v>4</v>
      </c>
      <c r="AC24" s="78"/>
      <c r="AD24" s="78"/>
      <c r="AE24" s="78"/>
      <c r="AF24" s="78"/>
      <c r="AG24" s="78"/>
      <c r="AH24" s="78">
        <v>2</v>
      </c>
      <c r="AI24" s="78">
        <v>2</v>
      </c>
      <c r="AJ24" s="86">
        <f t="shared" si="5"/>
        <v>4</v>
      </c>
      <c r="AK24" s="78"/>
      <c r="AL24" s="78">
        <v>2</v>
      </c>
      <c r="AM24" s="78">
        <v>1</v>
      </c>
      <c r="AN24" s="78"/>
      <c r="AO24" s="78"/>
      <c r="AP24" s="78">
        <v>2</v>
      </c>
      <c r="AQ24" s="78"/>
      <c r="AR24" s="86">
        <f t="shared" si="6"/>
        <v>5</v>
      </c>
      <c r="AS24" s="78"/>
      <c r="AT24" s="78">
        <v>2</v>
      </c>
      <c r="AU24" s="78"/>
      <c r="AV24" s="78">
        <v>2</v>
      </c>
      <c r="AW24" s="78"/>
      <c r="AX24" s="78">
        <v>2</v>
      </c>
      <c r="AY24" s="78">
        <v>1</v>
      </c>
      <c r="AZ24" s="86">
        <f t="shared" si="7"/>
        <v>7</v>
      </c>
      <c r="BA24" s="78"/>
      <c r="BB24" s="78"/>
      <c r="BC24" s="78"/>
      <c r="BD24" s="78"/>
      <c r="BE24" s="78"/>
      <c r="BF24" s="78">
        <v>2</v>
      </c>
      <c r="BG24" s="78">
        <v>2</v>
      </c>
      <c r="BH24" s="86">
        <f t="shared" si="8"/>
        <v>4</v>
      </c>
      <c r="BI24" s="78"/>
      <c r="BJ24" s="78">
        <v>2</v>
      </c>
      <c r="BK24" s="78"/>
      <c r="BL24" s="78"/>
      <c r="BM24" s="78"/>
      <c r="BN24" s="78"/>
      <c r="BO24" s="78"/>
      <c r="BP24" s="86">
        <f t="shared" si="9"/>
        <v>2</v>
      </c>
      <c r="BQ24" s="78"/>
      <c r="BR24" s="78"/>
      <c r="BS24" s="78"/>
      <c r="BT24" s="78"/>
      <c r="BU24" s="78"/>
      <c r="BV24" s="78"/>
      <c r="BW24" s="78">
        <v>1</v>
      </c>
      <c r="BX24" s="86">
        <f t="shared" si="10"/>
        <v>1</v>
      </c>
      <c r="BY24" s="78">
        <v>2</v>
      </c>
      <c r="BZ24" s="78"/>
      <c r="CA24" s="78"/>
      <c r="CB24" s="78">
        <v>2</v>
      </c>
      <c r="CC24" s="78"/>
      <c r="CD24" s="78">
        <v>2</v>
      </c>
      <c r="CE24" s="78"/>
      <c r="CF24" s="86">
        <f t="shared" si="11"/>
        <v>6</v>
      </c>
      <c r="CG24" s="78">
        <v>2</v>
      </c>
      <c r="CH24" s="78"/>
      <c r="CI24" s="78"/>
      <c r="CJ24" s="78"/>
      <c r="CK24" s="78"/>
      <c r="CL24" s="78"/>
      <c r="CM24" s="78"/>
      <c r="CN24" s="86">
        <f t="shared" si="12"/>
        <v>2</v>
      </c>
      <c r="CO24" s="78"/>
      <c r="CP24" s="78">
        <v>2</v>
      </c>
      <c r="CQ24" s="78"/>
      <c r="CR24" s="78"/>
      <c r="CS24" s="78">
        <v>2</v>
      </c>
      <c r="CT24" s="78">
        <v>2</v>
      </c>
      <c r="CU24" s="78"/>
      <c r="CV24" s="86">
        <f t="shared" si="13"/>
        <v>6</v>
      </c>
      <c r="CW24" s="78">
        <v>2</v>
      </c>
      <c r="CX24" s="78"/>
      <c r="CY24" s="78"/>
      <c r="CZ24" s="78"/>
      <c r="DA24" s="78">
        <v>2</v>
      </c>
      <c r="DB24" s="78"/>
      <c r="DC24" s="78">
        <v>2</v>
      </c>
      <c r="DD24" s="86">
        <f t="shared" si="14"/>
        <v>6</v>
      </c>
      <c r="DE24" s="78"/>
      <c r="DF24" s="78"/>
      <c r="DG24" s="78"/>
      <c r="DH24" s="78"/>
      <c r="DI24" s="78"/>
      <c r="DJ24" s="78"/>
      <c r="DK24" s="78"/>
      <c r="DL24" s="86">
        <f t="shared" si="15"/>
        <v>0</v>
      </c>
      <c r="DM24" s="79">
        <f t="shared" si="16"/>
        <v>56</v>
      </c>
    </row>
    <row r="25" spans="1:117" s="73" customFormat="1" ht="15.9" customHeight="1">
      <c r="A25" s="107">
        <v>18</v>
      </c>
      <c r="B25" s="104" t="s">
        <v>185</v>
      </c>
      <c r="C25" s="111">
        <f t="shared" si="0"/>
        <v>23</v>
      </c>
      <c r="D25" s="87">
        <f t="shared" si="1"/>
        <v>56</v>
      </c>
      <c r="E25" s="78">
        <v>2</v>
      </c>
      <c r="F25" s="78"/>
      <c r="G25" s="78">
        <v>1</v>
      </c>
      <c r="H25" s="78"/>
      <c r="I25" s="78">
        <v>1</v>
      </c>
      <c r="J25" s="78"/>
      <c r="K25" s="78"/>
      <c r="L25" s="86">
        <f t="shared" si="2"/>
        <v>4</v>
      </c>
      <c r="M25" s="78"/>
      <c r="N25" s="78"/>
      <c r="O25" s="78"/>
      <c r="P25" s="78"/>
      <c r="Q25" s="78"/>
      <c r="R25" s="78">
        <v>1</v>
      </c>
      <c r="S25" s="78"/>
      <c r="T25" s="86">
        <f t="shared" si="3"/>
        <v>1</v>
      </c>
      <c r="U25" s="78">
        <v>2</v>
      </c>
      <c r="V25" s="78"/>
      <c r="W25" s="78">
        <v>2</v>
      </c>
      <c r="X25" s="78">
        <v>2</v>
      </c>
      <c r="Y25" s="78"/>
      <c r="Z25" s="78"/>
      <c r="AA25" s="78"/>
      <c r="AB25" s="86">
        <f t="shared" si="4"/>
        <v>6</v>
      </c>
      <c r="AC25" s="78"/>
      <c r="AD25" s="78"/>
      <c r="AE25" s="78"/>
      <c r="AF25" s="78"/>
      <c r="AG25" s="78"/>
      <c r="AH25" s="78">
        <v>2</v>
      </c>
      <c r="AI25" s="78"/>
      <c r="AJ25" s="86">
        <f t="shared" si="5"/>
        <v>2</v>
      </c>
      <c r="AK25" s="78"/>
      <c r="AL25" s="78"/>
      <c r="AM25" s="78">
        <v>2</v>
      </c>
      <c r="AN25" s="78">
        <v>2</v>
      </c>
      <c r="AO25" s="78">
        <v>2</v>
      </c>
      <c r="AP25" s="78">
        <v>2</v>
      </c>
      <c r="AQ25" s="78">
        <v>2</v>
      </c>
      <c r="AR25" s="86">
        <f t="shared" si="6"/>
        <v>10</v>
      </c>
      <c r="AS25" s="78"/>
      <c r="AT25" s="78">
        <v>2</v>
      </c>
      <c r="AU25" s="78"/>
      <c r="AV25" s="78">
        <v>2</v>
      </c>
      <c r="AW25" s="78"/>
      <c r="AX25" s="78">
        <v>2</v>
      </c>
      <c r="AY25" s="78"/>
      <c r="AZ25" s="86">
        <f t="shared" si="7"/>
        <v>6</v>
      </c>
      <c r="BA25" s="78"/>
      <c r="BB25" s="78"/>
      <c r="BC25" s="78"/>
      <c r="BD25" s="78"/>
      <c r="BE25" s="78"/>
      <c r="BF25" s="78"/>
      <c r="BG25" s="78">
        <v>2</v>
      </c>
      <c r="BH25" s="86">
        <f t="shared" si="8"/>
        <v>2</v>
      </c>
      <c r="BI25" s="78"/>
      <c r="BJ25" s="78">
        <v>2</v>
      </c>
      <c r="BK25" s="78"/>
      <c r="BL25" s="78"/>
      <c r="BM25" s="78">
        <v>2</v>
      </c>
      <c r="BN25" s="78"/>
      <c r="BO25" s="78"/>
      <c r="BP25" s="86">
        <f t="shared" si="9"/>
        <v>4</v>
      </c>
      <c r="BQ25" s="78"/>
      <c r="BR25" s="78"/>
      <c r="BS25" s="78"/>
      <c r="BT25" s="78">
        <v>2</v>
      </c>
      <c r="BU25" s="78"/>
      <c r="BV25" s="78"/>
      <c r="BW25" s="78"/>
      <c r="BX25" s="86">
        <f t="shared" si="10"/>
        <v>2</v>
      </c>
      <c r="BY25" s="78">
        <v>2</v>
      </c>
      <c r="BZ25" s="78"/>
      <c r="CA25" s="78">
        <v>2</v>
      </c>
      <c r="CB25" s="78"/>
      <c r="CC25" s="78"/>
      <c r="CD25" s="78">
        <v>2</v>
      </c>
      <c r="CE25" s="78">
        <v>2</v>
      </c>
      <c r="CF25" s="86">
        <f t="shared" si="11"/>
        <v>8</v>
      </c>
      <c r="CG25" s="78"/>
      <c r="CH25" s="78">
        <v>2</v>
      </c>
      <c r="CI25" s="78"/>
      <c r="CJ25" s="78"/>
      <c r="CK25" s="78"/>
      <c r="CL25" s="78"/>
      <c r="CM25" s="78">
        <v>2</v>
      </c>
      <c r="CN25" s="86">
        <f t="shared" si="12"/>
        <v>4</v>
      </c>
      <c r="CO25" s="78"/>
      <c r="CP25" s="78"/>
      <c r="CQ25" s="78"/>
      <c r="CR25" s="78">
        <v>1</v>
      </c>
      <c r="CS25" s="78">
        <v>2</v>
      </c>
      <c r="CT25" s="78"/>
      <c r="CU25" s="78"/>
      <c r="CV25" s="86">
        <f t="shared" si="13"/>
        <v>3</v>
      </c>
      <c r="CW25" s="78"/>
      <c r="CX25" s="78"/>
      <c r="CY25" s="78"/>
      <c r="CZ25" s="78"/>
      <c r="DA25" s="78">
        <v>2</v>
      </c>
      <c r="DB25" s="78">
        <v>2</v>
      </c>
      <c r="DC25" s="78"/>
      <c r="DD25" s="86">
        <f t="shared" si="14"/>
        <v>4</v>
      </c>
      <c r="DE25" s="78"/>
      <c r="DF25" s="78"/>
      <c r="DG25" s="78"/>
      <c r="DH25" s="78"/>
      <c r="DI25" s="78"/>
      <c r="DJ25" s="78"/>
      <c r="DK25" s="78"/>
      <c r="DL25" s="86">
        <f t="shared" si="15"/>
        <v>0</v>
      </c>
      <c r="DM25" s="79">
        <f t="shared" si="16"/>
        <v>56</v>
      </c>
    </row>
    <row r="26" spans="1:117" s="73" customFormat="1" ht="15.9" customHeight="1">
      <c r="A26" s="107">
        <v>10</v>
      </c>
      <c r="B26" s="104" t="s">
        <v>177</v>
      </c>
      <c r="C26" s="111">
        <f t="shared" si="0"/>
        <v>25</v>
      </c>
      <c r="D26" s="87">
        <f t="shared" si="1"/>
        <v>53</v>
      </c>
      <c r="E26" s="78"/>
      <c r="F26" s="78"/>
      <c r="G26" s="78">
        <v>2</v>
      </c>
      <c r="H26" s="78">
        <v>2</v>
      </c>
      <c r="I26" s="78">
        <v>2</v>
      </c>
      <c r="J26" s="78"/>
      <c r="K26" s="78">
        <v>1</v>
      </c>
      <c r="L26" s="86">
        <f t="shared" si="2"/>
        <v>7</v>
      </c>
      <c r="M26" s="78"/>
      <c r="N26" s="78"/>
      <c r="O26" s="78"/>
      <c r="P26" s="78"/>
      <c r="Q26" s="78"/>
      <c r="R26" s="78"/>
      <c r="S26" s="78"/>
      <c r="T26" s="86">
        <f t="shared" si="3"/>
        <v>0</v>
      </c>
      <c r="U26" s="78"/>
      <c r="V26" s="78"/>
      <c r="W26" s="78"/>
      <c r="X26" s="78">
        <v>2</v>
      </c>
      <c r="Y26" s="78">
        <v>1</v>
      </c>
      <c r="Z26" s="78"/>
      <c r="AA26" s="78">
        <v>2</v>
      </c>
      <c r="AB26" s="86">
        <f t="shared" si="4"/>
        <v>5</v>
      </c>
      <c r="AC26" s="78"/>
      <c r="AD26" s="78"/>
      <c r="AE26" s="78">
        <v>2</v>
      </c>
      <c r="AF26" s="78"/>
      <c r="AG26" s="78"/>
      <c r="AH26" s="78"/>
      <c r="AI26" s="78"/>
      <c r="AJ26" s="86">
        <f t="shared" si="5"/>
        <v>2</v>
      </c>
      <c r="AK26" s="78"/>
      <c r="AL26" s="78">
        <v>2</v>
      </c>
      <c r="AM26" s="78">
        <v>1</v>
      </c>
      <c r="AN26" s="78">
        <v>2</v>
      </c>
      <c r="AO26" s="78"/>
      <c r="AP26" s="78">
        <v>2</v>
      </c>
      <c r="AQ26" s="78"/>
      <c r="AR26" s="86">
        <f t="shared" si="6"/>
        <v>7</v>
      </c>
      <c r="AS26" s="78"/>
      <c r="AT26" s="78">
        <v>2</v>
      </c>
      <c r="AU26" s="78"/>
      <c r="AV26" s="78">
        <v>2</v>
      </c>
      <c r="AW26" s="78">
        <v>2</v>
      </c>
      <c r="AX26" s="78">
        <v>2</v>
      </c>
      <c r="AY26" s="78"/>
      <c r="AZ26" s="86">
        <f t="shared" si="7"/>
        <v>8</v>
      </c>
      <c r="BA26" s="78"/>
      <c r="BB26" s="78"/>
      <c r="BC26" s="78"/>
      <c r="BD26" s="78"/>
      <c r="BE26" s="78"/>
      <c r="BF26" s="78"/>
      <c r="BG26" s="78"/>
      <c r="BH26" s="86">
        <f t="shared" si="8"/>
        <v>0</v>
      </c>
      <c r="BI26" s="78">
        <v>2</v>
      </c>
      <c r="BJ26" s="78">
        <v>2</v>
      </c>
      <c r="BK26" s="78"/>
      <c r="BL26" s="78"/>
      <c r="BM26" s="78"/>
      <c r="BN26" s="78"/>
      <c r="BO26" s="78">
        <v>2</v>
      </c>
      <c r="BP26" s="86">
        <f t="shared" si="9"/>
        <v>6</v>
      </c>
      <c r="BQ26" s="78"/>
      <c r="BR26" s="78"/>
      <c r="BS26" s="78"/>
      <c r="BT26" s="78"/>
      <c r="BU26" s="78"/>
      <c r="BV26" s="78"/>
      <c r="BW26" s="78"/>
      <c r="BX26" s="86">
        <f t="shared" si="10"/>
        <v>0</v>
      </c>
      <c r="BY26" s="78">
        <v>2</v>
      </c>
      <c r="BZ26" s="78"/>
      <c r="CA26" s="78"/>
      <c r="CB26" s="78"/>
      <c r="CC26" s="78">
        <v>2</v>
      </c>
      <c r="CD26" s="78">
        <v>2</v>
      </c>
      <c r="CE26" s="78">
        <v>2</v>
      </c>
      <c r="CF26" s="86">
        <f t="shared" si="11"/>
        <v>8</v>
      </c>
      <c r="CG26" s="78"/>
      <c r="CH26" s="78"/>
      <c r="CI26" s="78"/>
      <c r="CJ26" s="78"/>
      <c r="CK26" s="78"/>
      <c r="CL26" s="78"/>
      <c r="CM26" s="78">
        <v>2</v>
      </c>
      <c r="CN26" s="86">
        <f t="shared" si="12"/>
        <v>2</v>
      </c>
      <c r="CO26" s="78"/>
      <c r="CP26" s="78"/>
      <c r="CQ26" s="78"/>
      <c r="CR26" s="78"/>
      <c r="CS26" s="78">
        <v>2</v>
      </c>
      <c r="CT26" s="78">
        <v>2</v>
      </c>
      <c r="CU26" s="78"/>
      <c r="CV26" s="86">
        <f t="shared" si="13"/>
        <v>4</v>
      </c>
      <c r="CW26" s="78"/>
      <c r="CX26" s="78"/>
      <c r="CY26" s="78"/>
      <c r="CZ26" s="78"/>
      <c r="DA26" s="78">
        <v>2</v>
      </c>
      <c r="DB26" s="78"/>
      <c r="DC26" s="78">
        <v>2</v>
      </c>
      <c r="DD26" s="86">
        <f t="shared" si="14"/>
        <v>4</v>
      </c>
      <c r="DE26" s="78"/>
      <c r="DF26" s="78"/>
      <c r="DG26" s="78"/>
      <c r="DH26" s="78"/>
      <c r="DI26" s="78"/>
      <c r="DJ26" s="78"/>
      <c r="DK26" s="78"/>
      <c r="DL26" s="86">
        <f t="shared" si="15"/>
        <v>0</v>
      </c>
      <c r="DM26" s="79">
        <f t="shared" si="16"/>
        <v>53</v>
      </c>
    </row>
    <row r="27" spans="1:117" s="73" customFormat="1" ht="15.9" customHeight="1">
      <c r="A27" s="107">
        <v>20</v>
      </c>
      <c r="B27" s="104" t="s">
        <v>187</v>
      </c>
      <c r="C27" s="111">
        <f t="shared" si="0"/>
        <v>25</v>
      </c>
      <c r="D27" s="87">
        <f t="shared" si="1"/>
        <v>53</v>
      </c>
      <c r="E27" s="78"/>
      <c r="F27" s="78">
        <v>2</v>
      </c>
      <c r="G27" s="78"/>
      <c r="H27" s="78">
        <v>1</v>
      </c>
      <c r="I27" s="78"/>
      <c r="J27" s="78"/>
      <c r="K27" s="78">
        <v>2</v>
      </c>
      <c r="L27" s="86">
        <f t="shared" si="2"/>
        <v>5</v>
      </c>
      <c r="M27" s="78">
        <v>2</v>
      </c>
      <c r="N27" s="78"/>
      <c r="O27" s="78"/>
      <c r="P27" s="78"/>
      <c r="Q27" s="78">
        <v>2</v>
      </c>
      <c r="R27" s="78">
        <v>1</v>
      </c>
      <c r="S27" s="78">
        <v>2</v>
      </c>
      <c r="T27" s="86">
        <f t="shared" si="3"/>
        <v>7</v>
      </c>
      <c r="U27" s="78"/>
      <c r="V27" s="78">
        <v>2</v>
      </c>
      <c r="W27" s="78"/>
      <c r="X27" s="78">
        <v>2</v>
      </c>
      <c r="Y27" s="78">
        <v>1</v>
      </c>
      <c r="Z27" s="78">
        <v>1</v>
      </c>
      <c r="AA27" s="78"/>
      <c r="AB27" s="86">
        <f t="shared" si="4"/>
        <v>6</v>
      </c>
      <c r="AC27" s="78"/>
      <c r="AD27" s="78">
        <v>2</v>
      </c>
      <c r="AE27" s="78"/>
      <c r="AF27" s="78"/>
      <c r="AG27" s="78"/>
      <c r="AH27" s="78">
        <v>2</v>
      </c>
      <c r="AI27" s="78"/>
      <c r="AJ27" s="86">
        <f t="shared" si="5"/>
        <v>4</v>
      </c>
      <c r="AK27" s="78"/>
      <c r="AL27" s="78"/>
      <c r="AM27" s="78"/>
      <c r="AN27" s="78">
        <v>2</v>
      </c>
      <c r="AO27" s="78"/>
      <c r="AP27" s="78">
        <v>2</v>
      </c>
      <c r="AQ27" s="78"/>
      <c r="AR27" s="86">
        <f t="shared" si="6"/>
        <v>4</v>
      </c>
      <c r="AS27" s="78"/>
      <c r="AT27" s="78"/>
      <c r="AU27" s="78">
        <v>2</v>
      </c>
      <c r="AV27" s="78"/>
      <c r="AW27" s="78"/>
      <c r="AX27" s="78">
        <v>2</v>
      </c>
      <c r="AY27" s="78"/>
      <c r="AZ27" s="86">
        <f t="shared" si="7"/>
        <v>4</v>
      </c>
      <c r="BA27" s="78"/>
      <c r="BB27" s="78">
        <v>2</v>
      </c>
      <c r="BC27" s="78"/>
      <c r="BD27" s="78"/>
      <c r="BE27" s="78"/>
      <c r="BF27" s="78"/>
      <c r="BG27" s="78"/>
      <c r="BH27" s="86">
        <f t="shared" si="8"/>
        <v>2</v>
      </c>
      <c r="BI27" s="78"/>
      <c r="BJ27" s="78"/>
      <c r="BK27" s="78"/>
      <c r="BL27" s="78"/>
      <c r="BM27" s="78"/>
      <c r="BN27" s="78">
        <v>2</v>
      </c>
      <c r="BO27" s="78"/>
      <c r="BP27" s="86">
        <f t="shared" si="9"/>
        <v>2</v>
      </c>
      <c r="BQ27" s="78"/>
      <c r="BR27" s="78"/>
      <c r="BS27" s="78"/>
      <c r="BT27" s="78">
        <v>2</v>
      </c>
      <c r="BU27" s="78"/>
      <c r="BV27" s="78"/>
      <c r="BW27" s="78"/>
      <c r="BX27" s="86">
        <f t="shared" si="10"/>
        <v>2</v>
      </c>
      <c r="BY27" s="78"/>
      <c r="BZ27" s="78">
        <v>1</v>
      </c>
      <c r="CA27" s="78"/>
      <c r="CB27" s="78"/>
      <c r="CC27" s="78"/>
      <c r="CD27" s="78">
        <v>2</v>
      </c>
      <c r="CE27" s="78">
        <v>2</v>
      </c>
      <c r="CF27" s="86">
        <f t="shared" si="11"/>
        <v>5</v>
      </c>
      <c r="CG27" s="78"/>
      <c r="CH27" s="78">
        <v>2</v>
      </c>
      <c r="CI27" s="78"/>
      <c r="CJ27" s="78"/>
      <c r="CK27" s="78"/>
      <c r="CL27" s="78"/>
      <c r="CM27" s="78"/>
      <c r="CN27" s="86">
        <f t="shared" si="12"/>
        <v>2</v>
      </c>
      <c r="CO27" s="78">
        <v>2</v>
      </c>
      <c r="CP27" s="78"/>
      <c r="CQ27" s="78">
        <v>2</v>
      </c>
      <c r="CR27" s="78">
        <v>1</v>
      </c>
      <c r="CS27" s="78">
        <v>2</v>
      </c>
      <c r="CT27" s="78"/>
      <c r="CU27" s="78">
        <v>1</v>
      </c>
      <c r="CV27" s="86">
        <f t="shared" si="13"/>
        <v>8</v>
      </c>
      <c r="CW27" s="78"/>
      <c r="CX27" s="78"/>
      <c r="CY27" s="78"/>
      <c r="CZ27" s="78"/>
      <c r="DA27" s="78"/>
      <c r="DB27" s="78"/>
      <c r="DC27" s="78"/>
      <c r="DD27" s="86">
        <f t="shared" si="14"/>
        <v>0</v>
      </c>
      <c r="DE27" s="78">
        <v>2</v>
      </c>
      <c r="DF27" s="78"/>
      <c r="DG27" s="78"/>
      <c r="DH27" s="78"/>
      <c r="DI27" s="78"/>
      <c r="DJ27" s="78"/>
      <c r="DK27" s="78"/>
      <c r="DL27" s="86">
        <f t="shared" si="15"/>
        <v>2</v>
      </c>
      <c r="DM27" s="79">
        <f t="shared" si="16"/>
        <v>53</v>
      </c>
    </row>
    <row r="28" spans="1:117" s="73" customFormat="1" ht="15.9" customHeight="1">
      <c r="A28" s="107">
        <v>31</v>
      </c>
      <c r="B28" s="104" t="s">
        <v>198</v>
      </c>
      <c r="C28" s="111">
        <f t="shared" si="0"/>
        <v>27</v>
      </c>
      <c r="D28" s="87">
        <f t="shared" si="1"/>
        <v>52</v>
      </c>
      <c r="E28" s="78"/>
      <c r="F28" s="78"/>
      <c r="G28" s="78">
        <v>2</v>
      </c>
      <c r="H28" s="78">
        <v>2</v>
      </c>
      <c r="I28" s="78"/>
      <c r="J28" s="78"/>
      <c r="K28" s="78">
        <v>2</v>
      </c>
      <c r="L28" s="86">
        <f t="shared" si="2"/>
        <v>6</v>
      </c>
      <c r="M28" s="78"/>
      <c r="N28" s="78"/>
      <c r="O28" s="78">
        <v>1</v>
      </c>
      <c r="P28" s="78">
        <v>2</v>
      </c>
      <c r="Q28" s="78"/>
      <c r="R28" s="78"/>
      <c r="S28" s="78">
        <v>2</v>
      </c>
      <c r="T28" s="86">
        <f t="shared" si="3"/>
        <v>5</v>
      </c>
      <c r="U28" s="78"/>
      <c r="V28" s="78"/>
      <c r="W28" s="78"/>
      <c r="X28" s="78"/>
      <c r="Y28" s="78"/>
      <c r="Z28" s="78"/>
      <c r="AA28" s="78"/>
      <c r="AB28" s="86">
        <f t="shared" si="4"/>
        <v>0</v>
      </c>
      <c r="AC28" s="78"/>
      <c r="AD28" s="78"/>
      <c r="AE28" s="78"/>
      <c r="AF28" s="78">
        <v>2</v>
      </c>
      <c r="AG28" s="78"/>
      <c r="AH28" s="78">
        <v>2</v>
      </c>
      <c r="AI28" s="78"/>
      <c r="AJ28" s="86">
        <f t="shared" si="5"/>
        <v>4</v>
      </c>
      <c r="AK28" s="78"/>
      <c r="AL28" s="78"/>
      <c r="AM28" s="78">
        <v>1</v>
      </c>
      <c r="AN28" s="78"/>
      <c r="AO28" s="78">
        <v>2</v>
      </c>
      <c r="AP28" s="78">
        <v>2</v>
      </c>
      <c r="AQ28" s="78"/>
      <c r="AR28" s="86">
        <f t="shared" si="6"/>
        <v>5</v>
      </c>
      <c r="AS28" s="78"/>
      <c r="AT28" s="78">
        <v>2</v>
      </c>
      <c r="AU28" s="78"/>
      <c r="AV28" s="78"/>
      <c r="AW28" s="78"/>
      <c r="AX28" s="78"/>
      <c r="AY28" s="78"/>
      <c r="AZ28" s="86">
        <f t="shared" si="7"/>
        <v>2</v>
      </c>
      <c r="BA28" s="78"/>
      <c r="BB28" s="78"/>
      <c r="BC28" s="78"/>
      <c r="BD28" s="78"/>
      <c r="BE28" s="78"/>
      <c r="BF28" s="78">
        <v>2</v>
      </c>
      <c r="BG28" s="78"/>
      <c r="BH28" s="86">
        <f t="shared" si="8"/>
        <v>2</v>
      </c>
      <c r="BI28" s="78">
        <v>2</v>
      </c>
      <c r="BJ28" s="78">
        <v>2</v>
      </c>
      <c r="BK28" s="78"/>
      <c r="BL28" s="78">
        <v>2</v>
      </c>
      <c r="BM28" s="78"/>
      <c r="BN28" s="78"/>
      <c r="BO28" s="78"/>
      <c r="BP28" s="86">
        <f t="shared" si="9"/>
        <v>6</v>
      </c>
      <c r="BQ28" s="78"/>
      <c r="BR28" s="78"/>
      <c r="BS28" s="78"/>
      <c r="BT28" s="78">
        <v>1</v>
      </c>
      <c r="BU28" s="78"/>
      <c r="BV28" s="78"/>
      <c r="BW28" s="78">
        <v>2</v>
      </c>
      <c r="BX28" s="86">
        <f t="shared" si="10"/>
        <v>3</v>
      </c>
      <c r="BY28" s="78">
        <v>2</v>
      </c>
      <c r="BZ28" s="78">
        <v>1</v>
      </c>
      <c r="CA28" s="78">
        <v>2</v>
      </c>
      <c r="CB28" s="78"/>
      <c r="CC28" s="78"/>
      <c r="CD28" s="78"/>
      <c r="CE28" s="78">
        <v>2</v>
      </c>
      <c r="CF28" s="86">
        <f t="shared" si="11"/>
        <v>7</v>
      </c>
      <c r="CG28" s="78"/>
      <c r="CH28" s="78">
        <v>2</v>
      </c>
      <c r="CI28" s="78"/>
      <c r="CJ28" s="78"/>
      <c r="CK28" s="78"/>
      <c r="CL28" s="78"/>
      <c r="CM28" s="78">
        <v>2</v>
      </c>
      <c r="CN28" s="86">
        <f t="shared" si="12"/>
        <v>4</v>
      </c>
      <c r="CO28" s="78"/>
      <c r="CP28" s="78">
        <v>2</v>
      </c>
      <c r="CQ28" s="78"/>
      <c r="CR28" s="78"/>
      <c r="CS28" s="78"/>
      <c r="CT28" s="78">
        <v>2</v>
      </c>
      <c r="CU28" s="78"/>
      <c r="CV28" s="86">
        <f t="shared" si="13"/>
        <v>4</v>
      </c>
      <c r="CW28" s="78">
        <v>2</v>
      </c>
      <c r="CX28" s="78"/>
      <c r="CY28" s="78"/>
      <c r="CZ28" s="78"/>
      <c r="DA28" s="78"/>
      <c r="DB28" s="78"/>
      <c r="DC28" s="78">
        <v>2</v>
      </c>
      <c r="DD28" s="86">
        <f t="shared" si="14"/>
        <v>4</v>
      </c>
      <c r="DE28" s="78"/>
      <c r="DF28" s="78"/>
      <c r="DG28" s="78"/>
      <c r="DH28" s="78"/>
      <c r="DI28" s="78"/>
      <c r="DJ28" s="78"/>
      <c r="DK28" s="78"/>
      <c r="DL28" s="86">
        <f t="shared" si="15"/>
        <v>0</v>
      </c>
      <c r="DM28" s="79">
        <f t="shared" si="16"/>
        <v>52</v>
      </c>
    </row>
    <row r="29" spans="1:117" s="73" customFormat="1" ht="15.9" customHeight="1">
      <c r="A29" s="107">
        <v>27</v>
      </c>
      <c r="B29" s="104" t="s">
        <v>194</v>
      </c>
      <c r="C29" s="111">
        <f t="shared" si="0"/>
        <v>28</v>
      </c>
      <c r="D29" s="87">
        <f t="shared" si="1"/>
        <v>51</v>
      </c>
      <c r="E29" s="78">
        <v>2</v>
      </c>
      <c r="F29" s="78"/>
      <c r="G29" s="78">
        <v>2</v>
      </c>
      <c r="H29" s="78"/>
      <c r="I29" s="78"/>
      <c r="J29" s="78"/>
      <c r="K29" s="78">
        <v>1</v>
      </c>
      <c r="L29" s="86">
        <f t="shared" si="2"/>
        <v>5</v>
      </c>
      <c r="M29" s="78"/>
      <c r="N29" s="78"/>
      <c r="O29" s="78"/>
      <c r="P29" s="78"/>
      <c r="Q29" s="78">
        <v>1</v>
      </c>
      <c r="R29" s="78"/>
      <c r="S29" s="78">
        <v>2</v>
      </c>
      <c r="T29" s="86">
        <f t="shared" si="3"/>
        <v>3</v>
      </c>
      <c r="U29" s="78">
        <v>2</v>
      </c>
      <c r="V29" s="78"/>
      <c r="W29" s="78"/>
      <c r="X29" s="78"/>
      <c r="Y29" s="78"/>
      <c r="Z29" s="78"/>
      <c r="AA29" s="78"/>
      <c r="AB29" s="86">
        <f t="shared" si="4"/>
        <v>2</v>
      </c>
      <c r="AC29" s="78"/>
      <c r="AD29" s="78"/>
      <c r="AE29" s="78">
        <v>2</v>
      </c>
      <c r="AF29" s="78"/>
      <c r="AG29" s="78"/>
      <c r="AH29" s="78"/>
      <c r="AI29" s="78">
        <v>2</v>
      </c>
      <c r="AJ29" s="86">
        <f t="shared" si="5"/>
        <v>4</v>
      </c>
      <c r="AK29" s="78"/>
      <c r="AL29" s="78"/>
      <c r="AM29" s="78"/>
      <c r="AN29" s="78">
        <v>2</v>
      </c>
      <c r="AO29" s="78"/>
      <c r="AP29" s="78">
        <v>2</v>
      </c>
      <c r="AQ29" s="78"/>
      <c r="AR29" s="86">
        <f t="shared" si="6"/>
        <v>4</v>
      </c>
      <c r="AS29" s="78"/>
      <c r="AT29" s="78">
        <v>2</v>
      </c>
      <c r="AU29" s="78">
        <v>2</v>
      </c>
      <c r="AV29" s="78"/>
      <c r="AW29" s="78"/>
      <c r="AX29" s="78"/>
      <c r="AY29" s="78">
        <v>1</v>
      </c>
      <c r="AZ29" s="86">
        <f t="shared" si="7"/>
        <v>5</v>
      </c>
      <c r="BA29" s="78"/>
      <c r="BB29" s="78">
        <v>2</v>
      </c>
      <c r="BC29" s="78"/>
      <c r="BD29" s="78">
        <v>2</v>
      </c>
      <c r="BE29" s="78"/>
      <c r="BF29" s="78"/>
      <c r="BG29" s="78"/>
      <c r="BH29" s="86">
        <f t="shared" si="8"/>
        <v>4</v>
      </c>
      <c r="BI29" s="78"/>
      <c r="BJ29" s="78">
        <v>2</v>
      </c>
      <c r="BK29" s="78"/>
      <c r="BL29" s="78"/>
      <c r="BM29" s="78"/>
      <c r="BN29" s="78"/>
      <c r="BO29" s="78">
        <v>2</v>
      </c>
      <c r="BP29" s="86">
        <f t="shared" si="9"/>
        <v>4</v>
      </c>
      <c r="BQ29" s="78"/>
      <c r="BR29" s="78"/>
      <c r="BS29" s="78"/>
      <c r="BT29" s="78"/>
      <c r="BU29" s="78"/>
      <c r="BV29" s="78"/>
      <c r="BW29" s="78"/>
      <c r="BX29" s="86">
        <f t="shared" si="10"/>
        <v>0</v>
      </c>
      <c r="BY29" s="78"/>
      <c r="BZ29" s="78"/>
      <c r="CA29" s="78"/>
      <c r="CB29" s="78"/>
      <c r="CC29" s="78">
        <v>2</v>
      </c>
      <c r="CD29" s="78"/>
      <c r="CE29" s="78">
        <v>2</v>
      </c>
      <c r="CF29" s="86">
        <f t="shared" si="11"/>
        <v>4</v>
      </c>
      <c r="CG29" s="78">
        <v>2</v>
      </c>
      <c r="CH29" s="78"/>
      <c r="CI29" s="78"/>
      <c r="CJ29" s="78"/>
      <c r="CK29" s="78"/>
      <c r="CL29" s="78"/>
      <c r="CM29" s="78"/>
      <c r="CN29" s="86">
        <f t="shared" si="12"/>
        <v>2</v>
      </c>
      <c r="CO29" s="78"/>
      <c r="CP29" s="78"/>
      <c r="CQ29" s="78">
        <v>2</v>
      </c>
      <c r="CR29" s="78">
        <v>1</v>
      </c>
      <c r="CS29" s="78">
        <v>2</v>
      </c>
      <c r="CT29" s="78">
        <v>2</v>
      </c>
      <c r="CU29" s="78"/>
      <c r="CV29" s="86">
        <f t="shared" si="13"/>
        <v>7</v>
      </c>
      <c r="CW29" s="78"/>
      <c r="CX29" s="78"/>
      <c r="CY29" s="78">
        <v>2</v>
      </c>
      <c r="CZ29" s="78"/>
      <c r="DA29" s="78"/>
      <c r="DB29" s="78">
        <v>1</v>
      </c>
      <c r="DC29" s="78"/>
      <c r="DD29" s="86">
        <f t="shared" si="14"/>
        <v>3</v>
      </c>
      <c r="DE29" s="78"/>
      <c r="DF29" s="78">
        <v>2</v>
      </c>
      <c r="DG29" s="78"/>
      <c r="DH29" s="78"/>
      <c r="DI29" s="78">
        <v>2</v>
      </c>
      <c r="DJ29" s="78"/>
      <c r="DK29" s="78"/>
      <c r="DL29" s="86">
        <f t="shared" si="15"/>
        <v>4</v>
      </c>
      <c r="DM29" s="79">
        <f t="shared" si="16"/>
        <v>51</v>
      </c>
    </row>
    <row r="30" spans="1:117" s="73" customFormat="1" ht="15.9" customHeight="1">
      <c r="A30" s="107">
        <v>34</v>
      </c>
      <c r="B30" s="104" t="s">
        <v>201</v>
      </c>
      <c r="C30" s="111">
        <f t="shared" si="0"/>
        <v>29</v>
      </c>
      <c r="D30" s="87">
        <f t="shared" si="1"/>
        <v>48</v>
      </c>
      <c r="E30" s="78"/>
      <c r="F30" s="78"/>
      <c r="G30" s="78">
        <v>2</v>
      </c>
      <c r="H30" s="78">
        <v>2</v>
      </c>
      <c r="I30" s="78"/>
      <c r="J30" s="78"/>
      <c r="K30" s="78"/>
      <c r="L30" s="86">
        <f t="shared" si="2"/>
        <v>4</v>
      </c>
      <c r="M30" s="78"/>
      <c r="N30" s="78"/>
      <c r="O30" s="78"/>
      <c r="P30" s="78">
        <v>2</v>
      </c>
      <c r="Q30" s="78">
        <v>2</v>
      </c>
      <c r="R30" s="78"/>
      <c r="S30" s="78"/>
      <c r="T30" s="86">
        <f t="shared" si="3"/>
        <v>4</v>
      </c>
      <c r="U30" s="78"/>
      <c r="V30" s="78"/>
      <c r="W30" s="78">
        <v>1</v>
      </c>
      <c r="X30" s="78"/>
      <c r="Y30" s="78"/>
      <c r="Z30" s="78"/>
      <c r="AA30" s="78"/>
      <c r="AB30" s="86">
        <f t="shared" si="4"/>
        <v>1</v>
      </c>
      <c r="AC30" s="78"/>
      <c r="AD30" s="78">
        <v>2</v>
      </c>
      <c r="AE30" s="78"/>
      <c r="AF30" s="78"/>
      <c r="AG30" s="78"/>
      <c r="AH30" s="78">
        <v>2</v>
      </c>
      <c r="AI30" s="78">
        <v>2</v>
      </c>
      <c r="AJ30" s="86">
        <f t="shared" si="5"/>
        <v>6</v>
      </c>
      <c r="AK30" s="78"/>
      <c r="AL30" s="78">
        <v>2</v>
      </c>
      <c r="AM30" s="78">
        <v>1</v>
      </c>
      <c r="AN30" s="78"/>
      <c r="AO30" s="78"/>
      <c r="AP30" s="78"/>
      <c r="AQ30" s="78"/>
      <c r="AR30" s="86">
        <f t="shared" si="6"/>
        <v>3</v>
      </c>
      <c r="AS30" s="78"/>
      <c r="AT30" s="78">
        <v>2</v>
      </c>
      <c r="AU30" s="78"/>
      <c r="AV30" s="78"/>
      <c r="AW30" s="78"/>
      <c r="AX30" s="78">
        <v>2</v>
      </c>
      <c r="AY30" s="78"/>
      <c r="AZ30" s="86">
        <f t="shared" si="7"/>
        <v>4</v>
      </c>
      <c r="BA30" s="78"/>
      <c r="BB30" s="78">
        <v>2</v>
      </c>
      <c r="BC30" s="78"/>
      <c r="BD30" s="78"/>
      <c r="BE30" s="78"/>
      <c r="BF30" s="78"/>
      <c r="BG30" s="78">
        <v>2</v>
      </c>
      <c r="BH30" s="86">
        <f t="shared" si="8"/>
        <v>4</v>
      </c>
      <c r="BI30" s="78">
        <v>2</v>
      </c>
      <c r="BJ30" s="78">
        <v>2</v>
      </c>
      <c r="BK30" s="78">
        <v>1</v>
      </c>
      <c r="BL30" s="78"/>
      <c r="BM30" s="78"/>
      <c r="BN30" s="78"/>
      <c r="BO30" s="78">
        <v>2</v>
      </c>
      <c r="BP30" s="86">
        <f t="shared" si="9"/>
        <v>7</v>
      </c>
      <c r="BQ30" s="78"/>
      <c r="BR30" s="78"/>
      <c r="BS30" s="78"/>
      <c r="BT30" s="78">
        <v>1</v>
      </c>
      <c r="BU30" s="78"/>
      <c r="BV30" s="78"/>
      <c r="BW30" s="78">
        <v>1</v>
      </c>
      <c r="BX30" s="86">
        <f t="shared" si="10"/>
        <v>2</v>
      </c>
      <c r="BY30" s="78">
        <v>2</v>
      </c>
      <c r="BZ30" s="78"/>
      <c r="CA30" s="78"/>
      <c r="CB30" s="78"/>
      <c r="CC30" s="78"/>
      <c r="CD30" s="78">
        <v>1</v>
      </c>
      <c r="CE30" s="78">
        <v>2</v>
      </c>
      <c r="CF30" s="86">
        <f t="shared" si="11"/>
        <v>5</v>
      </c>
      <c r="CG30" s="78"/>
      <c r="CH30" s="78"/>
      <c r="CI30" s="78"/>
      <c r="CJ30" s="78"/>
      <c r="CK30" s="78"/>
      <c r="CL30" s="78"/>
      <c r="CM30" s="78">
        <v>2</v>
      </c>
      <c r="CN30" s="86">
        <f t="shared" si="12"/>
        <v>2</v>
      </c>
      <c r="CO30" s="78">
        <v>2</v>
      </c>
      <c r="CP30" s="78"/>
      <c r="CQ30" s="78">
        <v>2</v>
      </c>
      <c r="CR30" s="78"/>
      <c r="CS30" s="78"/>
      <c r="CT30" s="78">
        <v>2</v>
      </c>
      <c r="CU30" s="78"/>
      <c r="CV30" s="86">
        <f t="shared" si="13"/>
        <v>6</v>
      </c>
      <c r="CW30" s="78"/>
      <c r="CX30" s="78"/>
      <c r="CY30" s="78"/>
      <c r="CZ30" s="78"/>
      <c r="DA30" s="78"/>
      <c r="DB30" s="78"/>
      <c r="DC30" s="78"/>
      <c r="DD30" s="86">
        <f t="shared" si="14"/>
        <v>0</v>
      </c>
      <c r="DE30" s="78"/>
      <c r="DF30" s="78"/>
      <c r="DG30" s="78"/>
      <c r="DH30" s="78"/>
      <c r="DI30" s="78"/>
      <c r="DJ30" s="78"/>
      <c r="DK30" s="78"/>
      <c r="DL30" s="86">
        <f t="shared" si="15"/>
        <v>0</v>
      </c>
      <c r="DM30" s="79">
        <f t="shared" si="16"/>
        <v>48</v>
      </c>
    </row>
    <row r="31" spans="1:117" s="73" customFormat="1" ht="15.9" customHeight="1">
      <c r="A31" s="107">
        <v>13</v>
      </c>
      <c r="B31" s="104" t="s">
        <v>180</v>
      </c>
      <c r="C31" s="111">
        <f t="shared" si="0"/>
        <v>30</v>
      </c>
      <c r="D31" s="87">
        <f t="shared" si="1"/>
        <v>45</v>
      </c>
      <c r="E31" s="78">
        <v>2</v>
      </c>
      <c r="F31" s="78"/>
      <c r="G31" s="78">
        <v>2</v>
      </c>
      <c r="H31" s="78"/>
      <c r="I31" s="78"/>
      <c r="J31" s="78"/>
      <c r="K31" s="78">
        <v>2</v>
      </c>
      <c r="L31" s="86">
        <f t="shared" si="2"/>
        <v>6</v>
      </c>
      <c r="M31" s="78"/>
      <c r="N31" s="78"/>
      <c r="O31" s="78"/>
      <c r="P31" s="78"/>
      <c r="Q31" s="78"/>
      <c r="R31" s="78"/>
      <c r="S31" s="78"/>
      <c r="T31" s="86">
        <f t="shared" si="3"/>
        <v>0</v>
      </c>
      <c r="U31" s="78"/>
      <c r="V31" s="78"/>
      <c r="W31" s="78">
        <v>1</v>
      </c>
      <c r="X31" s="78">
        <v>2</v>
      </c>
      <c r="Y31" s="78"/>
      <c r="Z31" s="78">
        <v>1</v>
      </c>
      <c r="AA31" s="78"/>
      <c r="AB31" s="86">
        <f t="shared" si="4"/>
        <v>4</v>
      </c>
      <c r="AC31" s="78"/>
      <c r="AD31" s="78"/>
      <c r="AE31" s="78">
        <v>2</v>
      </c>
      <c r="AF31" s="78"/>
      <c r="AG31" s="78"/>
      <c r="AH31" s="78"/>
      <c r="AI31" s="78"/>
      <c r="AJ31" s="86">
        <f t="shared" si="5"/>
        <v>2</v>
      </c>
      <c r="AK31" s="78"/>
      <c r="AL31" s="78"/>
      <c r="AM31" s="78">
        <v>1</v>
      </c>
      <c r="AN31" s="78"/>
      <c r="AO31" s="78">
        <v>2</v>
      </c>
      <c r="AP31" s="78"/>
      <c r="AQ31" s="78"/>
      <c r="AR31" s="86">
        <f t="shared" si="6"/>
        <v>3</v>
      </c>
      <c r="AS31" s="78"/>
      <c r="AT31" s="78">
        <v>2</v>
      </c>
      <c r="AU31" s="78"/>
      <c r="AV31" s="78"/>
      <c r="AW31" s="78">
        <v>2</v>
      </c>
      <c r="AX31" s="78"/>
      <c r="AY31" s="78"/>
      <c r="AZ31" s="86">
        <f t="shared" si="7"/>
        <v>4</v>
      </c>
      <c r="BA31" s="78"/>
      <c r="BB31" s="78"/>
      <c r="BC31" s="78"/>
      <c r="BD31" s="78"/>
      <c r="BE31" s="78"/>
      <c r="BF31" s="78"/>
      <c r="BG31" s="78">
        <v>2</v>
      </c>
      <c r="BH31" s="86">
        <f t="shared" si="8"/>
        <v>2</v>
      </c>
      <c r="BI31" s="78">
        <v>2</v>
      </c>
      <c r="BJ31" s="78">
        <v>2</v>
      </c>
      <c r="BK31" s="78">
        <v>1</v>
      </c>
      <c r="BL31" s="78"/>
      <c r="BM31" s="78">
        <v>2</v>
      </c>
      <c r="BN31" s="78"/>
      <c r="BO31" s="78"/>
      <c r="BP31" s="86">
        <f t="shared" si="9"/>
        <v>7</v>
      </c>
      <c r="BQ31" s="78"/>
      <c r="BR31" s="78"/>
      <c r="BS31" s="78"/>
      <c r="BT31" s="78">
        <v>2</v>
      </c>
      <c r="BU31" s="78"/>
      <c r="BV31" s="78"/>
      <c r="BW31" s="78"/>
      <c r="BX31" s="86">
        <f t="shared" si="10"/>
        <v>2</v>
      </c>
      <c r="BY31" s="78"/>
      <c r="BZ31" s="78"/>
      <c r="CA31" s="78"/>
      <c r="CB31" s="78"/>
      <c r="CC31" s="78">
        <v>2</v>
      </c>
      <c r="CD31" s="78"/>
      <c r="CE31" s="78">
        <v>2</v>
      </c>
      <c r="CF31" s="86">
        <f t="shared" si="11"/>
        <v>4</v>
      </c>
      <c r="CG31" s="78">
        <v>2</v>
      </c>
      <c r="CH31" s="78"/>
      <c r="CI31" s="78"/>
      <c r="CJ31" s="78"/>
      <c r="CK31" s="78"/>
      <c r="CL31" s="78"/>
      <c r="CM31" s="78">
        <v>2</v>
      </c>
      <c r="CN31" s="86">
        <f t="shared" si="12"/>
        <v>4</v>
      </c>
      <c r="CO31" s="78"/>
      <c r="CP31" s="78"/>
      <c r="CQ31" s="78"/>
      <c r="CR31" s="78">
        <v>1</v>
      </c>
      <c r="CS31" s="78">
        <v>2</v>
      </c>
      <c r="CT31" s="78"/>
      <c r="CU31" s="78"/>
      <c r="CV31" s="86">
        <f t="shared" si="13"/>
        <v>3</v>
      </c>
      <c r="CW31" s="78"/>
      <c r="CX31" s="78"/>
      <c r="CY31" s="78">
        <v>2</v>
      </c>
      <c r="CZ31" s="78"/>
      <c r="DA31" s="78"/>
      <c r="DB31" s="78">
        <v>2</v>
      </c>
      <c r="DC31" s="78"/>
      <c r="DD31" s="86">
        <f t="shared" si="14"/>
        <v>4</v>
      </c>
      <c r="DE31" s="78"/>
      <c r="DF31" s="78"/>
      <c r="DG31" s="78"/>
      <c r="DH31" s="78"/>
      <c r="DI31" s="78"/>
      <c r="DJ31" s="78"/>
      <c r="DK31" s="78"/>
      <c r="DL31" s="86">
        <f t="shared" si="15"/>
        <v>0</v>
      </c>
      <c r="DM31" s="79">
        <f t="shared" si="16"/>
        <v>45</v>
      </c>
    </row>
    <row r="32" spans="1:117" s="73" customFormat="1" ht="15.9" customHeight="1">
      <c r="A32" s="107">
        <v>21</v>
      </c>
      <c r="B32" s="104" t="s">
        <v>188</v>
      </c>
      <c r="C32" s="111">
        <f t="shared" si="0"/>
        <v>30</v>
      </c>
      <c r="D32" s="87">
        <f t="shared" si="1"/>
        <v>45</v>
      </c>
      <c r="E32" s="78">
        <v>2</v>
      </c>
      <c r="F32" s="78"/>
      <c r="G32" s="78">
        <v>2</v>
      </c>
      <c r="H32" s="78">
        <v>1</v>
      </c>
      <c r="I32" s="78"/>
      <c r="J32" s="78"/>
      <c r="K32" s="78">
        <v>1</v>
      </c>
      <c r="L32" s="86">
        <f t="shared" si="2"/>
        <v>6</v>
      </c>
      <c r="M32" s="78"/>
      <c r="N32" s="78"/>
      <c r="O32" s="78"/>
      <c r="P32" s="78"/>
      <c r="Q32" s="78"/>
      <c r="R32" s="78">
        <v>1</v>
      </c>
      <c r="S32" s="78"/>
      <c r="T32" s="86">
        <f t="shared" si="3"/>
        <v>1</v>
      </c>
      <c r="U32" s="78">
        <v>2</v>
      </c>
      <c r="V32" s="78"/>
      <c r="W32" s="78"/>
      <c r="X32" s="78"/>
      <c r="Y32" s="78"/>
      <c r="Z32" s="78"/>
      <c r="AA32" s="78"/>
      <c r="AB32" s="86">
        <f t="shared" si="4"/>
        <v>2</v>
      </c>
      <c r="AC32" s="78"/>
      <c r="AD32" s="78"/>
      <c r="AE32" s="78">
        <v>2</v>
      </c>
      <c r="AF32" s="78"/>
      <c r="AG32" s="78">
        <v>2</v>
      </c>
      <c r="AH32" s="78"/>
      <c r="AI32" s="78"/>
      <c r="AJ32" s="86">
        <f t="shared" si="5"/>
        <v>4</v>
      </c>
      <c r="AK32" s="78"/>
      <c r="AL32" s="78"/>
      <c r="AM32" s="78">
        <v>1</v>
      </c>
      <c r="AN32" s="78"/>
      <c r="AO32" s="78">
        <v>2</v>
      </c>
      <c r="AP32" s="78"/>
      <c r="AQ32" s="78"/>
      <c r="AR32" s="86">
        <f t="shared" si="6"/>
        <v>3</v>
      </c>
      <c r="AS32" s="78"/>
      <c r="AT32" s="78"/>
      <c r="AU32" s="78"/>
      <c r="AV32" s="78"/>
      <c r="AW32" s="78">
        <v>2</v>
      </c>
      <c r="AX32" s="78">
        <v>2</v>
      </c>
      <c r="AY32" s="78">
        <v>1</v>
      </c>
      <c r="AZ32" s="86">
        <f t="shared" si="7"/>
        <v>5</v>
      </c>
      <c r="BA32" s="78"/>
      <c r="BB32" s="78"/>
      <c r="BC32" s="78"/>
      <c r="BD32" s="78"/>
      <c r="BE32" s="78"/>
      <c r="BF32" s="78"/>
      <c r="BG32" s="78">
        <v>2</v>
      </c>
      <c r="BH32" s="86">
        <f t="shared" si="8"/>
        <v>2</v>
      </c>
      <c r="BI32" s="78"/>
      <c r="BJ32" s="78"/>
      <c r="BK32" s="78"/>
      <c r="BL32" s="78"/>
      <c r="BM32" s="78"/>
      <c r="BN32" s="78"/>
      <c r="BO32" s="78">
        <v>2</v>
      </c>
      <c r="BP32" s="86">
        <f t="shared" si="9"/>
        <v>2</v>
      </c>
      <c r="BQ32" s="78"/>
      <c r="BR32" s="78"/>
      <c r="BS32" s="78"/>
      <c r="BT32" s="78"/>
      <c r="BU32" s="78"/>
      <c r="BV32" s="78">
        <v>1</v>
      </c>
      <c r="BW32" s="78"/>
      <c r="BX32" s="86">
        <f t="shared" si="10"/>
        <v>1</v>
      </c>
      <c r="BY32" s="78"/>
      <c r="BZ32" s="78"/>
      <c r="CA32" s="78">
        <v>2</v>
      </c>
      <c r="CB32" s="78"/>
      <c r="CC32" s="78">
        <v>2</v>
      </c>
      <c r="CD32" s="78"/>
      <c r="CE32" s="78">
        <v>2</v>
      </c>
      <c r="CF32" s="86">
        <f t="shared" si="11"/>
        <v>6</v>
      </c>
      <c r="CG32" s="78">
        <v>2</v>
      </c>
      <c r="CH32" s="78"/>
      <c r="CI32" s="78"/>
      <c r="CJ32" s="78"/>
      <c r="CK32" s="78"/>
      <c r="CL32" s="78"/>
      <c r="CM32" s="78"/>
      <c r="CN32" s="86">
        <f t="shared" si="12"/>
        <v>2</v>
      </c>
      <c r="CO32" s="78"/>
      <c r="CP32" s="78"/>
      <c r="CQ32" s="78"/>
      <c r="CR32" s="78">
        <v>1</v>
      </c>
      <c r="CS32" s="78">
        <v>2</v>
      </c>
      <c r="CT32" s="78"/>
      <c r="CU32" s="78"/>
      <c r="CV32" s="86">
        <f t="shared" si="13"/>
        <v>3</v>
      </c>
      <c r="CW32" s="78"/>
      <c r="CX32" s="78"/>
      <c r="CY32" s="78">
        <v>2</v>
      </c>
      <c r="CZ32" s="78"/>
      <c r="DA32" s="78">
        <v>2</v>
      </c>
      <c r="DB32" s="78">
        <v>2</v>
      </c>
      <c r="DC32" s="78"/>
      <c r="DD32" s="86">
        <f t="shared" si="14"/>
        <v>6</v>
      </c>
      <c r="DE32" s="78"/>
      <c r="DF32" s="78">
        <v>2</v>
      </c>
      <c r="DG32" s="78"/>
      <c r="DH32" s="78"/>
      <c r="DI32" s="78"/>
      <c r="DJ32" s="78"/>
      <c r="DK32" s="78"/>
      <c r="DL32" s="86">
        <f t="shared" si="15"/>
        <v>2</v>
      </c>
      <c r="DM32" s="79">
        <f t="shared" si="16"/>
        <v>45</v>
      </c>
    </row>
    <row r="33" spans="1:117" s="73" customFormat="1" ht="15.9" customHeight="1">
      <c r="A33" s="107">
        <v>35</v>
      </c>
      <c r="B33" s="104" t="s">
        <v>202</v>
      </c>
      <c r="C33" s="111">
        <f t="shared" si="0"/>
        <v>32</v>
      </c>
      <c r="D33" s="87">
        <f t="shared" si="1"/>
        <v>38</v>
      </c>
      <c r="E33" s="78"/>
      <c r="F33" s="78"/>
      <c r="G33" s="78">
        <v>2</v>
      </c>
      <c r="H33" s="78"/>
      <c r="I33" s="78">
        <v>1</v>
      </c>
      <c r="J33" s="78"/>
      <c r="K33" s="78"/>
      <c r="L33" s="86">
        <f t="shared" si="2"/>
        <v>3</v>
      </c>
      <c r="M33" s="78">
        <v>2</v>
      </c>
      <c r="N33" s="78"/>
      <c r="O33" s="78"/>
      <c r="P33" s="78"/>
      <c r="Q33" s="78">
        <v>2</v>
      </c>
      <c r="R33" s="78"/>
      <c r="S33" s="78">
        <v>2</v>
      </c>
      <c r="T33" s="86">
        <f t="shared" si="3"/>
        <v>6</v>
      </c>
      <c r="U33" s="78"/>
      <c r="V33" s="78"/>
      <c r="W33" s="78"/>
      <c r="X33" s="78"/>
      <c r="Y33" s="78"/>
      <c r="Z33" s="78">
        <v>1</v>
      </c>
      <c r="AA33" s="78"/>
      <c r="AB33" s="86">
        <f t="shared" si="4"/>
        <v>1</v>
      </c>
      <c r="AC33" s="78"/>
      <c r="AD33" s="78">
        <v>2</v>
      </c>
      <c r="AE33" s="78"/>
      <c r="AF33" s="78"/>
      <c r="AG33" s="78"/>
      <c r="AH33" s="78"/>
      <c r="AI33" s="78"/>
      <c r="AJ33" s="86">
        <f t="shared" si="5"/>
        <v>2</v>
      </c>
      <c r="AK33" s="78"/>
      <c r="AL33" s="78"/>
      <c r="AM33" s="78">
        <v>1</v>
      </c>
      <c r="AN33" s="78">
        <v>2</v>
      </c>
      <c r="AO33" s="78"/>
      <c r="AP33" s="78">
        <v>2</v>
      </c>
      <c r="AQ33" s="78"/>
      <c r="AR33" s="86">
        <f t="shared" si="6"/>
        <v>5</v>
      </c>
      <c r="AS33" s="78"/>
      <c r="AT33" s="78"/>
      <c r="AU33" s="78"/>
      <c r="AV33" s="78">
        <v>2</v>
      </c>
      <c r="AW33" s="78"/>
      <c r="AX33" s="78"/>
      <c r="AY33" s="78"/>
      <c r="AZ33" s="86">
        <f t="shared" si="7"/>
        <v>2</v>
      </c>
      <c r="BA33" s="78"/>
      <c r="BB33" s="78"/>
      <c r="BC33" s="78">
        <v>2</v>
      </c>
      <c r="BD33" s="78"/>
      <c r="BE33" s="78"/>
      <c r="BF33" s="78"/>
      <c r="BG33" s="78"/>
      <c r="BH33" s="86">
        <f t="shared" si="8"/>
        <v>2</v>
      </c>
      <c r="BI33" s="78"/>
      <c r="BJ33" s="78"/>
      <c r="BK33" s="78"/>
      <c r="BL33" s="78"/>
      <c r="BM33" s="78"/>
      <c r="BN33" s="78">
        <v>2</v>
      </c>
      <c r="BO33" s="78"/>
      <c r="BP33" s="86">
        <f t="shared" si="9"/>
        <v>2</v>
      </c>
      <c r="BQ33" s="78"/>
      <c r="BR33" s="78">
        <v>2</v>
      </c>
      <c r="BS33" s="78"/>
      <c r="BT33" s="78">
        <v>2</v>
      </c>
      <c r="BU33" s="78"/>
      <c r="BV33" s="78"/>
      <c r="BW33" s="78">
        <v>1</v>
      </c>
      <c r="BX33" s="86">
        <f t="shared" si="10"/>
        <v>5</v>
      </c>
      <c r="BY33" s="78"/>
      <c r="BZ33" s="78"/>
      <c r="CA33" s="78"/>
      <c r="CB33" s="78"/>
      <c r="CC33" s="78"/>
      <c r="CD33" s="78"/>
      <c r="CE33" s="78"/>
      <c r="CF33" s="86">
        <f t="shared" si="11"/>
        <v>0</v>
      </c>
      <c r="CG33" s="78"/>
      <c r="CH33" s="78"/>
      <c r="CI33" s="78"/>
      <c r="CJ33" s="78"/>
      <c r="CK33" s="78"/>
      <c r="CL33" s="78"/>
      <c r="CM33" s="78">
        <v>2</v>
      </c>
      <c r="CN33" s="86">
        <f t="shared" si="12"/>
        <v>2</v>
      </c>
      <c r="CO33" s="78">
        <v>2</v>
      </c>
      <c r="CP33" s="78"/>
      <c r="CQ33" s="78"/>
      <c r="CR33" s="78">
        <v>1</v>
      </c>
      <c r="CS33" s="78"/>
      <c r="CT33" s="78"/>
      <c r="CU33" s="78">
        <v>2</v>
      </c>
      <c r="CV33" s="86">
        <f t="shared" si="13"/>
        <v>5</v>
      </c>
      <c r="CW33" s="78"/>
      <c r="CX33" s="78"/>
      <c r="CY33" s="78"/>
      <c r="CZ33" s="78"/>
      <c r="DA33" s="78"/>
      <c r="DB33" s="78"/>
      <c r="DC33" s="78"/>
      <c r="DD33" s="86">
        <f t="shared" si="14"/>
        <v>0</v>
      </c>
      <c r="DE33" s="78"/>
      <c r="DF33" s="78">
        <v>1</v>
      </c>
      <c r="DG33" s="78"/>
      <c r="DH33" s="78"/>
      <c r="DI33" s="78"/>
      <c r="DJ33" s="78">
        <v>2</v>
      </c>
      <c r="DK33" s="78"/>
      <c r="DL33" s="86">
        <f t="shared" si="15"/>
        <v>3</v>
      </c>
      <c r="DM33" s="79">
        <f t="shared" si="16"/>
        <v>38</v>
      </c>
    </row>
    <row r="34" spans="1:117" s="73" customFormat="1" ht="15.9" customHeight="1">
      <c r="A34" s="107">
        <v>32</v>
      </c>
      <c r="B34" s="104" t="s">
        <v>199</v>
      </c>
      <c r="C34" s="111">
        <f t="shared" si="0"/>
        <v>33</v>
      </c>
      <c r="D34" s="87">
        <f t="shared" si="1"/>
        <v>36</v>
      </c>
      <c r="E34" s="78"/>
      <c r="F34" s="78"/>
      <c r="G34" s="78">
        <v>2</v>
      </c>
      <c r="H34" s="78">
        <v>2</v>
      </c>
      <c r="I34" s="78">
        <v>1</v>
      </c>
      <c r="J34" s="78"/>
      <c r="K34" s="78"/>
      <c r="L34" s="86">
        <f t="shared" si="2"/>
        <v>5</v>
      </c>
      <c r="M34" s="78"/>
      <c r="N34" s="78"/>
      <c r="O34" s="78"/>
      <c r="P34" s="78">
        <v>2</v>
      </c>
      <c r="Q34" s="78">
        <v>1</v>
      </c>
      <c r="R34" s="78"/>
      <c r="S34" s="78"/>
      <c r="T34" s="86">
        <f t="shared" si="3"/>
        <v>3</v>
      </c>
      <c r="U34" s="78"/>
      <c r="V34" s="78"/>
      <c r="W34" s="78"/>
      <c r="X34" s="78"/>
      <c r="Y34" s="78">
        <v>2</v>
      </c>
      <c r="Z34" s="78"/>
      <c r="AA34" s="78">
        <v>2</v>
      </c>
      <c r="AB34" s="86">
        <f t="shared" si="4"/>
        <v>4</v>
      </c>
      <c r="AC34" s="78"/>
      <c r="AD34" s="78"/>
      <c r="AE34" s="78"/>
      <c r="AF34" s="78">
        <v>2</v>
      </c>
      <c r="AG34" s="78"/>
      <c r="AH34" s="78">
        <v>2</v>
      </c>
      <c r="AI34" s="78"/>
      <c r="AJ34" s="86">
        <f t="shared" si="5"/>
        <v>4</v>
      </c>
      <c r="AK34" s="78"/>
      <c r="AL34" s="78"/>
      <c r="AM34" s="78"/>
      <c r="AN34" s="78"/>
      <c r="AO34" s="78"/>
      <c r="AP34" s="78"/>
      <c r="AQ34" s="78"/>
      <c r="AR34" s="86">
        <f t="shared" si="6"/>
        <v>0</v>
      </c>
      <c r="AS34" s="78"/>
      <c r="AT34" s="78">
        <v>2</v>
      </c>
      <c r="AU34" s="78">
        <v>2</v>
      </c>
      <c r="AV34" s="78"/>
      <c r="AW34" s="78">
        <v>2</v>
      </c>
      <c r="AX34" s="78"/>
      <c r="AY34" s="78"/>
      <c r="AZ34" s="86">
        <f t="shared" si="7"/>
        <v>6</v>
      </c>
      <c r="BA34" s="78"/>
      <c r="BB34" s="78"/>
      <c r="BC34" s="78"/>
      <c r="BD34" s="78"/>
      <c r="BE34" s="78"/>
      <c r="BF34" s="78">
        <v>2</v>
      </c>
      <c r="BG34" s="78"/>
      <c r="BH34" s="86">
        <f t="shared" si="8"/>
        <v>2</v>
      </c>
      <c r="BI34" s="78"/>
      <c r="BJ34" s="78">
        <v>2</v>
      </c>
      <c r="BK34" s="78"/>
      <c r="BL34" s="78"/>
      <c r="BM34" s="78"/>
      <c r="BN34" s="78"/>
      <c r="BO34" s="78"/>
      <c r="BP34" s="86">
        <f t="shared" si="9"/>
        <v>2</v>
      </c>
      <c r="BQ34" s="78"/>
      <c r="BR34" s="78"/>
      <c r="BS34" s="78"/>
      <c r="BT34" s="78"/>
      <c r="BU34" s="78"/>
      <c r="BV34" s="78"/>
      <c r="BW34" s="78"/>
      <c r="BX34" s="86">
        <f t="shared" si="10"/>
        <v>0</v>
      </c>
      <c r="BY34" s="78">
        <v>2</v>
      </c>
      <c r="BZ34" s="78"/>
      <c r="CA34" s="78"/>
      <c r="CB34" s="78">
        <v>1</v>
      </c>
      <c r="CC34" s="78"/>
      <c r="CD34" s="78"/>
      <c r="CE34" s="78"/>
      <c r="CF34" s="86">
        <f t="shared" si="11"/>
        <v>3</v>
      </c>
      <c r="CG34" s="78"/>
      <c r="CH34" s="78"/>
      <c r="CI34" s="78"/>
      <c r="CJ34" s="78"/>
      <c r="CK34" s="78"/>
      <c r="CL34" s="78"/>
      <c r="CM34" s="78"/>
      <c r="CN34" s="86">
        <f t="shared" si="12"/>
        <v>0</v>
      </c>
      <c r="CO34" s="78">
        <v>2</v>
      </c>
      <c r="CP34" s="78"/>
      <c r="CQ34" s="78">
        <v>2</v>
      </c>
      <c r="CR34" s="78"/>
      <c r="CS34" s="78"/>
      <c r="CT34" s="78">
        <v>2</v>
      </c>
      <c r="CU34" s="78"/>
      <c r="CV34" s="86">
        <f t="shared" si="13"/>
        <v>6</v>
      </c>
      <c r="CW34" s="78"/>
      <c r="CX34" s="78"/>
      <c r="CY34" s="78"/>
      <c r="CZ34" s="78"/>
      <c r="DA34" s="78"/>
      <c r="DB34" s="78"/>
      <c r="DC34" s="78">
        <v>1</v>
      </c>
      <c r="DD34" s="86">
        <f t="shared" si="14"/>
        <v>1</v>
      </c>
      <c r="DE34" s="78"/>
      <c r="DF34" s="78"/>
      <c r="DG34" s="78"/>
      <c r="DH34" s="78"/>
      <c r="DI34" s="78"/>
      <c r="DJ34" s="78"/>
      <c r="DK34" s="78"/>
      <c r="DL34" s="86">
        <f t="shared" si="15"/>
        <v>0</v>
      </c>
      <c r="DM34" s="79">
        <f t="shared" si="16"/>
        <v>36</v>
      </c>
    </row>
    <row r="35" spans="1:117" s="73" customFormat="1" ht="15.9" customHeight="1">
      <c r="A35" s="107">
        <v>2</v>
      </c>
      <c r="B35" s="104" t="s">
        <v>169</v>
      </c>
      <c r="C35" s="111">
        <f t="shared" si="0"/>
        <v>34</v>
      </c>
      <c r="D35" s="87">
        <f t="shared" si="1"/>
        <v>30</v>
      </c>
      <c r="E35" s="78"/>
      <c r="F35" s="78"/>
      <c r="G35" s="78"/>
      <c r="H35" s="78"/>
      <c r="I35" s="78"/>
      <c r="J35" s="78"/>
      <c r="K35" s="78">
        <v>2</v>
      </c>
      <c r="L35" s="86">
        <f t="shared" si="2"/>
        <v>2</v>
      </c>
      <c r="M35" s="78"/>
      <c r="N35" s="78"/>
      <c r="O35" s="78"/>
      <c r="P35" s="78"/>
      <c r="Q35" s="78">
        <v>2</v>
      </c>
      <c r="R35" s="78">
        <v>1</v>
      </c>
      <c r="S35" s="78"/>
      <c r="T35" s="86">
        <f t="shared" si="3"/>
        <v>3</v>
      </c>
      <c r="U35" s="78"/>
      <c r="V35" s="78"/>
      <c r="W35" s="78"/>
      <c r="X35" s="78"/>
      <c r="Y35" s="78">
        <v>1</v>
      </c>
      <c r="Z35" s="78">
        <v>1</v>
      </c>
      <c r="AA35" s="78"/>
      <c r="AB35" s="86">
        <f t="shared" si="4"/>
        <v>2</v>
      </c>
      <c r="AC35" s="78"/>
      <c r="AD35" s="78"/>
      <c r="AE35" s="78"/>
      <c r="AF35" s="78"/>
      <c r="AG35" s="78"/>
      <c r="AH35" s="78">
        <v>2</v>
      </c>
      <c r="AI35" s="78"/>
      <c r="AJ35" s="86">
        <f t="shared" si="5"/>
        <v>2</v>
      </c>
      <c r="AK35" s="78"/>
      <c r="AL35" s="78"/>
      <c r="AM35" s="78"/>
      <c r="AN35" s="78"/>
      <c r="AO35" s="78"/>
      <c r="AP35" s="78"/>
      <c r="AQ35" s="78"/>
      <c r="AR35" s="86">
        <f t="shared" si="6"/>
        <v>0</v>
      </c>
      <c r="AS35" s="78"/>
      <c r="AT35" s="78"/>
      <c r="AU35" s="78">
        <v>2</v>
      </c>
      <c r="AV35" s="78"/>
      <c r="AW35" s="78"/>
      <c r="AX35" s="78"/>
      <c r="AY35" s="78">
        <v>2</v>
      </c>
      <c r="AZ35" s="86">
        <f t="shared" si="7"/>
        <v>4</v>
      </c>
      <c r="BA35" s="78"/>
      <c r="BB35" s="78">
        <v>2</v>
      </c>
      <c r="BC35" s="78"/>
      <c r="BD35" s="78"/>
      <c r="BE35" s="78"/>
      <c r="BF35" s="78"/>
      <c r="BG35" s="78">
        <v>2</v>
      </c>
      <c r="BH35" s="86">
        <f t="shared" si="8"/>
        <v>4</v>
      </c>
      <c r="BI35" s="78"/>
      <c r="BJ35" s="78"/>
      <c r="BK35" s="78">
        <v>1</v>
      </c>
      <c r="BL35" s="78"/>
      <c r="BM35" s="78"/>
      <c r="BN35" s="78"/>
      <c r="BO35" s="78">
        <v>2</v>
      </c>
      <c r="BP35" s="86">
        <f t="shared" si="9"/>
        <v>3</v>
      </c>
      <c r="BQ35" s="78"/>
      <c r="BR35" s="78">
        <v>2</v>
      </c>
      <c r="BS35" s="78"/>
      <c r="BT35" s="78"/>
      <c r="BU35" s="78">
        <v>2</v>
      </c>
      <c r="BV35" s="78"/>
      <c r="BW35" s="78"/>
      <c r="BX35" s="86">
        <f t="shared" si="10"/>
        <v>4</v>
      </c>
      <c r="BY35" s="78"/>
      <c r="BZ35" s="78"/>
      <c r="CA35" s="78"/>
      <c r="CB35" s="78"/>
      <c r="CC35" s="78"/>
      <c r="CD35" s="78"/>
      <c r="CE35" s="78"/>
      <c r="CF35" s="86">
        <f t="shared" si="11"/>
        <v>0</v>
      </c>
      <c r="CG35" s="78">
        <v>2</v>
      </c>
      <c r="CH35" s="78"/>
      <c r="CI35" s="78"/>
      <c r="CJ35" s="78"/>
      <c r="CK35" s="78"/>
      <c r="CL35" s="78"/>
      <c r="CM35" s="78">
        <v>2</v>
      </c>
      <c r="CN35" s="86">
        <f t="shared" si="12"/>
        <v>4</v>
      </c>
      <c r="CO35" s="78"/>
      <c r="CP35" s="78"/>
      <c r="CQ35" s="78">
        <v>2</v>
      </c>
      <c r="CR35" s="78"/>
      <c r="CS35" s="78"/>
      <c r="CT35" s="78"/>
      <c r="CU35" s="78"/>
      <c r="CV35" s="86">
        <f t="shared" si="13"/>
        <v>2</v>
      </c>
      <c r="CW35" s="78"/>
      <c r="CX35" s="78"/>
      <c r="CY35" s="78"/>
      <c r="CZ35" s="78"/>
      <c r="DA35" s="78"/>
      <c r="DB35" s="78"/>
      <c r="DC35" s="78"/>
      <c r="DD35" s="86">
        <f t="shared" si="14"/>
        <v>0</v>
      </c>
      <c r="DE35" s="78"/>
      <c r="DF35" s="78"/>
      <c r="DG35" s="78"/>
      <c r="DH35" s="78"/>
      <c r="DI35" s="78"/>
      <c r="DJ35" s="78"/>
      <c r="DK35" s="78"/>
      <c r="DL35" s="86">
        <f t="shared" si="15"/>
        <v>0</v>
      </c>
      <c r="DM35" s="79">
        <f t="shared" si="16"/>
        <v>30</v>
      </c>
    </row>
    <row r="36" spans="1:117" s="73" customFormat="1" ht="15.9" customHeight="1">
      <c r="A36" s="107">
        <v>3</v>
      </c>
      <c r="B36" s="104" t="s">
        <v>170</v>
      </c>
      <c r="C36" s="111">
        <f t="shared" si="0"/>
        <v>35</v>
      </c>
      <c r="D36" s="87">
        <f t="shared" si="1"/>
        <v>28</v>
      </c>
      <c r="E36" s="78"/>
      <c r="F36" s="78"/>
      <c r="G36" s="78"/>
      <c r="H36" s="78"/>
      <c r="I36" s="78">
        <v>1</v>
      </c>
      <c r="J36" s="78"/>
      <c r="K36" s="78">
        <v>1</v>
      </c>
      <c r="L36" s="86">
        <f t="shared" si="2"/>
        <v>2</v>
      </c>
      <c r="M36" s="78"/>
      <c r="N36" s="78"/>
      <c r="O36" s="78"/>
      <c r="P36" s="78"/>
      <c r="Q36" s="78">
        <v>2</v>
      </c>
      <c r="R36" s="78"/>
      <c r="S36" s="78">
        <v>2</v>
      </c>
      <c r="T36" s="86">
        <f t="shared" si="3"/>
        <v>4</v>
      </c>
      <c r="U36" s="78"/>
      <c r="V36" s="78"/>
      <c r="W36" s="78"/>
      <c r="X36" s="78"/>
      <c r="Y36" s="78"/>
      <c r="Z36" s="78">
        <v>1</v>
      </c>
      <c r="AA36" s="78">
        <v>2</v>
      </c>
      <c r="AB36" s="86">
        <f t="shared" si="4"/>
        <v>3</v>
      </c>
      <c r="AC36" s="78"/>
      <c r="AD36" s="78">
        <v>2</v>
      </c>
      <c r="AE36" s="78"/>
      <c r="AF36" s="78"/>
      <c r="AG36" s="78"/>
      <c r="AH36" s="78">
        <v>2</v>
      </c>
      <c r="AI36" s="78"/>
      <c r="AJ36" s="86">
        <f t="shared" si="5"/>
        <v>4</v>
      </c>
      <c r="AK36" s="78"/>
      <c r="AL36" s="78"/>
      <c r="AM36" s="78">
        <v>1</v>
      </c>
      <c r="AN36" s="78"/>
      <c r="AO36" s="78"/>
      <c r="AP36" s="78"/>
      <c r="AQ36" s="78"/>
      <c r="AR36" s="86">
        <f t="shared" si="6"/>
        <v>1</v>
      </c>
      <c r="AS36" s="78"/>
      <c r="AT36" s="78"/>
      <c r="AU36" s="78"/>
      <c r="AV36" s="78"/>
      <c r="AW36" s="78"/>
      <c r="AX36" s="78"/>
      <c r="AY36" s="78"/>
      <c r="AZ36" s="86">
        <f t="shared" si="7"/>
        <v>0</v>
      </c>
      <c r="BA36" s="78"/>
      <c r="BB36" s="78"/>
      <c r="BC36" s="78"/>
      <c r="BD36" s="78"/>
      <c r="BE36" s="78"/>
      <c r="BF36" s="78"/>
      <c r="BG36" s="78"/>
      <c r="BH36" s="86">
        <f t="shared" si="8"/>
        <v>0</v>
      </c>
      <c r="BI36" s="78"/>
      <c r="BJ36" s="78">
        <v>2</v>
      </c>
      <c r="BK36" s="78"/>
      <c r="BL36" s="78"/>
      <c r="BM36" s="78"/>
      <c r="BN36" s="78"/>
      <c r="BO36" s="78"/>
      <c r="BP36" s="86">
        <f t="shared" si="9"/>
        <v>2</v>
      </c>
      <c r="BQ36" s="78"/>
      <c r="BR36" s="78"/>
      <c r="BS36" s="78">
        <v>2</v>
      </c>
      <c r="BT36" s="78"/>
      <c r="BU36" s="78"/>
      <c r="BV36" s="78"/>
      <c r="BW36" s="78"/>
      <c r="BX36" s="86">
        <f t="shared" si="10"/>
        <v>2</v>
      </c>
      <c r="BY36" s="78"/>
      <c r="BZ36" s="78"/>
      <c r="CA36" s="78"/>
      <c r="CB36" s="78"/>
      <c r="CC36" s="78"/>
      <c r="CD36" s="78"/>
      <c r="CE36" s="78">
        <v>2</v>
      </c>
      <c r="CF36" s="86">
        <f t="shared" si="11"/>
        <v>2</v>
      </c>
      <c r="CG36" s="78">
        <v>2</v>
      </c>
      <c r="CH36" s="78"/>
      <c r="CI36" s="78"/>
      <c r="CJ36" s="78">
        <v>2</v>
      </c>
      <c r="CK36" s="78"/>
      <c r="CL36" s="78"/>
      <c r="CM36" s="78"/>
      <c r="CN36" s="86">
        <f t="shared" si="12"/>
        <v>4</v>
      </c>
      <c r="CO36" s="78">
        <v>2</v>
      </c>
      <c r="CP36" s="78">
        <v>2</v>
      </c>
      <c r="CQ36" s="78"/>
      <c r="CR36" s="78"/>
      <c r="CS36" s="78"/>
      <c r="CT36" s="78"/>
      <c r="CU36" s="78"/>
      <c r="CV36" s="86">
        <f t="shared" si="13"/>
        <v>4</v>
      </c>
      <c r="CW36" s="78"/>
      <c r="CX36" s="78"/>
      <c r="CY36" s="78"/>
      <c r="CZ36" s="78"/>
      <c r="DA36" s="78"/>
      <c r="DB36" s="78"/>
      <c r="DC36" s="78"/>
      <c r="DD36" s="86">
        <f t="shared" si="14"/>
        <v>0</v>
      </c>
      <c r="DE36" s="78"/>
      <c r="DF36" s="78"/>
      <c r="DG36" s="78"/>
      <c r="DH36" s="78"/>
      <c r="DI36" s="78"/>
      <c r="DJ36" s="78"/>
      <c r="DK36" s="78"/>
      <c r="DL36" s="86">
        <f t="shared" si="15"/>
        <v>0</v>
      </c>
      <c r="DM36" s="79">
        <f t="shared" si="16"/>
        <v>28</v>
      </c>
    </row>
    <row r="37" spans="1:117" s="73" customFormat="1" ht="15.9" hidden="1" customHeight="1">
      <c r="A37" s="107">
        <v>36</v>
      </c>
      <c r="B37" s="104"/>
      <c r="C37" s="111">
        <f t="shared" ref="C37" si="17">RANK(DM37,$DM$2:$DM$37)</f>
        <v>36</v>
      </c>
      <c r="D37" s="87">
        <f t="shared" ref="D37:D38" si="18">DM37</f>
        <v>0</v>
      </c>
      <c r="E37" s="78"/>
      <c r="F37" s="78"/>
      <c r="G37" s="78"/>
      <c r="H37" s="78"/>
      <c r="I37" s="78"/>
      <c r="J37" s="78"/>
      <c r="K37" s="78"/>
      <c r="L37" s="86">
        <f t="shared" ref="L37" si="19">SUM(E37:K37)</f>
        <v>0</v>
      </c>
      <c r="M37" s="78"/>
      <c r="N37" s="78"/>
      <c r="O37" s="78"/>
      <c r="P37" s="78"/>
      <c r="Q37" s="78"/>
      <c r="R37" s="78"/>
      <c r="S37" s="78"/>
      <c r="T37" s="86">
        <f t="shared" ref="T37" si="20">SUM(M37:S37)</f>
        <v>0</v>
      </c>
      <c r="U37" s="78"/>
      <c r="V37" s="78"/>
      <c r="W37" s="78"/>
      <c r="X37" s="78"/>
      <c r="Y37" s="78"/>
      <c r="Z37" s="78"/>
      <c r="AA37" s="78"/>
      <c r="AB37" s="86">
        <f t="shared" ref="AB37" si="21">SUM(U37:AA37)</f>
        <v>0</v>
      </c>
      <c r="AC37" s="78"/>
      <c r="AD37" s="78"/>
      <c r="AE37" s="78"/>
      <c r="AF37" s="78"/>
      <c r="AG37" s="78"/>
      <c r="AH37" s="78"/>
      <c r="AI37" s="78"/>
      <c r="AJ37" s="86">
        <f t="shared" ref="AJ37" si="22">SUM(AC37:AI37)</f>
        <v>0</v>
      </c>
      <c r="AK37" s="78"/>
      <c r="AL37" s="78"/>
      <c r="AM37" s="78"/>
      <c r="AN37" s="78"/>
      <c r="AO37" s="78"/>
      <c r="AP37" s="78"/>
      <c r="AQ37" s="78"/>
      <c r="AR37" s="86">
        <f t="shared" ref="AR37" si="23">SUM(AK37:AQ37)</f>
        <v>0</v>
      </c>
      <c r="AS37" s="103"/>
      <c r="AT37" s="103"/>
      <c r="AU37" s="103"/>
      <c r="AV37" s="103"/>
      <c r="AW37" s="103"/>
      <c r="AX37" s="103"/>
      <c r="AY37" s="103"/>
      <c r="AZ37" s="86">
        <f t="shared" ref="AZ37" si="24">SUM(AS37:AY37)</f>
        <v>0</v>
      </c>
      <c r="BA37" s="103"/>
      <c r="BB37" s="103"/>
      <c r="BC37" s="103"/>
      <c r="BD37" s="103"/>
      <c r="BE37" s="103"/>
      <c r="BF37" s="103"/>
      <c r="BG37" s="103"/>
      <c r="BH37" s="86">
        <f t="shared" ref="BH37" si="25">SUM(BA37:BG37)</f>
        <v>0</v>
      </c>
      <c r="BI37" s="103"/>
      <c r="BJ37" s="103"/>
      <c r="BK37" s="103"/>
      <c r="BL37" s="103"/>
      <c r="BM37" s="103"/>
      <c r="BN37" s="103"/>
      <c r="BO37" s="103"/>
      <c r="BP37" s="86">
        <f t="shared" ref="BP37" si="26">SUM(BI37:BO37)</f>
        <v>0</v>
      </c>
      <c r="BQ37" s="103"/>
      <c r="BR37" s="103"/>
      <c r="BS37" s="103"/>
      <c r="BT37" s="103"/>
      <c r="BU37" s="103"/>
      <c r="BV37" s="103"/>
      <c r="BW37" s="103"/>
      <c r="BX37" s="86">
        <f t="shared" ref="BX37" si="27">SUM(BQ37:BW37)</f>
        <v>0</v>
      </c>
      <c r="BY37" s="103"/>
      <c r="BZ37" s="103"/>
      <c r="CA37" s="103"/>
      <c r="CB37" s="103"/>
      <c r="CC37" s="103"/>
      <c r="CD37" s="103"/>
      <c r="CE37" s="103"/>
      <c r="CF37" s="86">
        <f t="shared" ref="CF37" si="28">SUM(BY37:CE37)</f>
        <v>0</v>
      </c>
      <c r="CG37" s="103"/>
      <c r="CH37" s="103"/>
      <c r="CI37" s="103"/>
      <c r="CJ37" s="103"/>
      <c r="CK37" s="103"/>
      <c r="CL37" s="103"/>
      <c r="CM37" s="103"/>
      <c r="CN37" s="86">
        <f t="shared" ref="CN37" si="29">SUM(CG37:CM37)</f>
        <v>0</v>
      </c>
      <c r="CO37" s="103"/>
      <c r="CP37" s="103"/>
      <c r="CQ37" s="103"/>
      <c r="CR37" s="103"/>
      <c r="CS37" s="103"/>
      <c r="CT37" s="103"/>
      <c r="CU37" s="103"/>
      <c r="CV37" s="86">
        <f t="shared" ref="CV37" si="30">SUM(CO37:CU37)</f>
        <v>0</v>
      </c>
      <c r="CW37" s="103"/>
      <c r="CX37" s="103"/>
      <c r="CY37" s="103"/>
      <c r="CZ37" s="103"/>
      <c r="DA37" s="103"/>
      <c r="DB37" s="103"/>
      <c r="DC37" s="103"/>
      <c r="DD37" s="86">
        <f t="shared" ref="DD37" si="31">SUM(CW37:DC37)</f>
        <v>0</v>
      </c>
      <c r="DE37" s="103"/>
      <c r="DF37" s="103"/>
      <c r="DG37" s="103"/>
      <c r="DH37" s="103"/>
      <c r="DI37" s="103"/>
      <c r="DJ37" s="103"/>
      <c r="DK37" s="103"/>
      <c r="DL37" s="86">
        <f t="shared" ref="DL37" si="32">SUM(DE37:DK37)</f>
        <v>0</v>
      </c>
      <c r="DM37" s="79">
        <f t="shared" si="16"/>
        <v>0</v>
      </c>
    </row>
    <row r="38" spans="1:117" ht="18">
      <c r="A38" s="108"/>
      <c r="C38" s="65"/>
      <c r="D38" s="87">
        <f t="shared" si="18"/>
        <v>2448</v>
      </c>
      <c r="E38" s="89">
        <f t="shared" ref="E38:K38" si="33">SUM(E2:E37)</f>
        <v>44</v>
      </c>
      <c r="F38" s="89">
        <f t="shared" si="33"/>
        <v>16</v>
      </c>
      <c r="G38" s="89">
        <f t="shared" si="33"/>
        <v>47</v>
      </c>
      <c r="H38" s="89">
        <f t="shared" si="33"/>
        <v>40</v>
      </c>
      <c r="I38" s="89">
        <f t="shared" si="33"/>
        <v>37</v>
      </c>
      <c r="J38" s="89">
        <f t="shared" si="33"/>
        <v>8</v>
      </c>
      <c r="K38" s="89">
        <f t="shared" si="33"/>
        <v>42</v>
      </c>
      <c r="L38" s="100">
        <f>SUBTOTAL(109,'EMV 210911y'!$L$2:$L$37)</f>
        <v>234</v>
      </c>
      <c r="M38" s="89">
        <f t="shared" ref="M38:S38" si="34">SUM(M2:M37)</f>
        <v>16</v>
      </c>
      <c r="N38" s="89">
        <f t="shared" si="34"/>
        <v>11</v>
      </c>
      <c r="O38" s="89">
        <f t="shared" si="34"/>
        <v>12</v>
      </c>
      <c r="P38" s="89">
        <f t="shared" si="34"/>
        <v>28</v>
      </c>
      <c r="Q38" s="89">
        <f t="shared" si="34"/>
        <v>22</v>
      </c>
      <c r="R38" s="89">
        <f t="shared" si="34"/>
        <v>18</v>
      </c>
      <c r="S38" s="89">
        <f t="shared" si="34"/>
        <v>36</v>
      </c>
      <c r="T38" s="100">
        <f>SUBTOTAL(109,'EMV 210911y'!$T$2:$T$37)</f>
        <v>143</v>
      </c>
      <c r="U38" s="89">
        <f t="shared" ref="U38:AA38" si="35">SUM(U2:U37)</f>
        <v>30</v>
      </c>
      <c r="V38" s="89">
        <f t="shared" si="35"/>
        <v>20</v>
      </c>
      <c r="W38" s="89">
        <f t="shared" si="35"/>
        <v>16</v>
      </c>
      <c r="X38" s="89">
        <f t="shared" si="35"/>
        <v>34</v>
      </c>
      <c r="Y38" s="89">
        <f t="shared" si="35"/>
        <v>17</v>
      </c>
      <c r="Z38" s="89">
        <f t="shared" si="35"/>
        <v>24</v>
      </c>
      <c r="AA38" s="89">
        <f t="shared" si="35"/>
        <v>24</v>
      </c>
      <c r="AB38" s="100">
        <f>SUBTOTAL(109,'EMV 210911y'!$AB$2:$AB$37)</f>
        <v>165</v>
      </c>
      <c r="AC38" s="89">
        <f t="shared" ref="AC38:AI38" si="36">SUM(AC2:AC37)</f>
        <v>6</v>
      </c>
      <c r="AD38" s="89">
        <f t="shared" si="36"/>
        <v>20</v>
      </c>
      <c r="AE38" s="89">
        <f t="shared" si="36"/>
        <v>32</v>
      </c>
      <c r="AF38" s="89">
        <f t="shared" si="36"/>
        <v>14</v>
      </c>
      <c r="AG38" s="89">
        <f t="shared" si="36"/>
        <v>10</v>
      </c>
      <c r="AH38" s="89">
        <f t="shared" si="36"/>
        <v>44</v>
      </c>
      <c r="AI38" s="89">
        <f t="shared" si="36"/>
        <v>24</v>
      </c>
      <c r="AJ38" s="100">
        <f>SUBTOTAL(109,'EMV 210911y'!$AJ$2:$AJ$37)</f>
        <v>150</v>
      </c>
      <c r="AK38" s="89">
        <f t="shared" ref="AK38:AQ38" si="37">SUM(AK2:AK37)</f>
        <v>8</v>
      </c>
      <c r="AL38" s="89">
        <f t="shared" si="37"/>
        <v>20</v>
      </c>
      <c r="AM38" s="89">
        <f t="shared" si="37"/>
        <v>33</v>
      </c>
      <c r="AN38" s="89">
        <f t="shared" si="37"/>
        <v>38</v>
      </c>
      <c r="AO38" s="89">
        <f t="shared" si="37"/>
        <v>44</v>
      </c>
      <c r="AP38" s="89">
        <f t="shared" si="37"/>
        <v>54</v>
      </c>
      <c r="AQ38" s="89">
        <f t="shared" si="37"/>
        <v>10</v>
      </c>
      <c r="AR38" s="100">
        <f>SUBTOTAL(109,'EMV 210911y'!$AR$2:$AR$37)</f>
        <v>207</v>
      </c>
      <c r="AS38" s="89">
        <f t="shared" ref="AS38:AY38" si="38">SUM(AS2:AS37)</f>
        <v>12</v>
      </c>
      <c r="AT38" s="89">
        <f t="shared" si="38"/>
        <v>52</v>
      </c>
      <c r="AU38" s="89">
        <f t="shared" si="38"/>
        <v>30</v>
      </c>
      <c r="AV38" s="89">
        <f t="shared" si="38"/>
        <v>29</v>
      </c>
      <c r="AW38" s="89">
        <f t="shared" si="38"/>
        <v>35</v>
      </c>
      <c r="AX38" s="89">
        <f t="shared" si="38"/>
        <v>48</v>
      </c>
      <c r="AY38" s="89">
        <f t="shared" si="38"/>
        <v>23</v>
      </c>
      <c r="AZ38" s="100">
        <f>SUBTOTAL(109,'EMV 210911y'!$AZ$2:$AZ$37)</f>
        <v>229</v>
      </c>
      <c r="BA38" s="89">
        <f t="shared" ref="BA38:BG38" si="39">SUM(BA2:BA37)</f>
        <v>12</v>
      </c>
      <c r="BB38" s="89">
        <f t="shared" si="39"/>
        <v>40</v>
      </c>
      <c r="BC38" s="89">
        <f t="shared" si="39"/>
        <v>14</v>
      </c>
      <c r="BD38" s="89">
        <f t="shared" si="39"/>
        <v>22</v>
      </c>
      <c r="BE38" s="89">
        <f t="shared" si="39"/>
        <v>0</v>
      </c>
      <c r="BF38" s="89">
        <f t="shared" si="39"/>
        <v>24</v>
      </c>
      <c r="BG38" s="89">
        <f t="shared" si="39"/>
        <v>28</v>
      </c>
      <c r="BH38" s="100">
        <f>SUBTOTAL(109,'EMV 210911y'!$BH$2:$BH$37)</f>
        <v>140</v>
      </c>
      <c r="BI38" s="89">
        <f t="shared" ref="BI38:BO38" si="40">SUM(BI2:BI37)</f>
        <v>36</v>
      </c>
      <c r="BJ38" s="89">
        <f t="shared" si="40"/>
        <v>58</v>
      </c>
      <c r="BK38" s="89">
        <f t="shared" si="40"/>
        <v>23</v>
      </c>
      <c r="BL38" s="89">
        <f t="shared" si="40"/>
        <v>4</v>
      </c>
      <c r="BM38" s="89">
        <f t="shared" si="40"/>
        <v>24</v>
      </c>
      <c r="BN38" s="89">
        <f t="shared" si="40"/>
        <v>30</v>
      </c>
      <c r="BO38" s="89">
        <f t="shared" si="40"/>
        <v>48</v>
      </c>
      <c r="BP38" s="100">
        <f>SUBTOTAL(109,'EMV 210911y'!$BP$2:$BP$37)</f>
        <v>223</v>
      </c>
      <c r="BQ38" s="89">
        <f t="shared" ref="BQ38:BW38" si="41">SUM(BQ2:BQ37)</f>
        <v>2</v>
      </c>
      <c r="BR38" s="89">
        <f t="shared" si="41"/>
        <v>24</v>
      </c>
      <c r="BS38" s="89">
        <f t="shared" si="41"/>
        <v>10</v>
      </c>
      <c r="BT38" s="89">
        <f t="shared" si="41"/>
        <v>43</v>
      </c>
      <c r="BU38" s="89">
        <f t="shared" si="41"/>
        <v>16</v>
      </c>
      <c r="BV38" s="89">
        <f t="shared" si="41"/>
        <v>12</v>
      </c>
      <c r="BW38" s="89">
        <f t="shared" si="41"/>
        <v>34</v>
      </c>
      <c r="BX38" s="100">
        <f>SUBTOTAL(109,'EMV 210911y'!$BX$2:$BX$37)</f>
        <v>141</v>
      </c>
      <c r="BY38" s="89">
        <f t="shared" ref="BY38:CE38" si="42">SUM(BY2:BY37)</f>
        <v>33</v>
      </c>
      <c r="BZ38" s="89">
        <f t="shared" si="42"/>
        <v>10</v>
      </c>
      <c r="CA38" s="89">
        <f t="shared" si="42"/>
        <v>30</v>
      </c>
      <c r="CB38" s="89">
        <f t="shared" si="42"/>
        <v>17</v>
      </c>
      <c r="CC38" s="89">
        <f t="shared" si="42"/>
        <v>24</v>
      </c>
      <c r="CD38" s="89">
        <f t="shared" si="42"/>
        <v>35</v>
      </c>
      <c r="CE38" s="89">
        <f t="shared" si="42"/>
        <v>58</v>
      </c>
      <c r="CF38" s="100">
        <f>SUBTOTAL(109,'EMV 210911y'!$CF$2:$CF$37)</f>
        <v>207</v>
      </c>
      <c r="CG38" s="89">
        <f t="shared" ref="CG38:CM38" si="43">SUM(CG2:CG37)</f>
        <v>36</v>
      </c>
      <c r="CH38" s="89">
        <f t="shared" si="43"/>
        <v>32</v>
      </c>
      <c r="CI38" s="89">
        <f t="shared" si="43"/>
        <v>6</v>
      </c>
      <c r="CJ38" s="89">
        <f t="shared" si="43"/>
        <v>10</v>
      </c>
      <c r="CK38" s="89">
        <f t="shared" si="43"/>
        <v>4</v>
      </c>
      <c r="CL38" s="89">
        <f t="shared" si="43"/>
        <v>14</v>
      </c>
      <c r="CM38" s="89">
        <f t="shared" si="43"/>
        <v>50</v>
      </c>
      <c r="CN38" s="100">
        <f>SUBTOTAL(109,'EMV 210911y'!$CN$2:$CN$37)</f>
        <v>152</v>
      </c>
      <c r="CO38" s="89">
        <f t="shared" ref="CO38:CU38" si="44">SUM(CO2:CO37)</f>
        <v>18</v>
      </c>
      <c r="CP38" s="89">
        <f t="shared" si="44"/>
        <v>21</v>
      </c>
      <c r="CQ38" s="89">
        <f t="shared" si="44"/>
        <v>42</v>
      </c>
      <c r="CR38" s="89">
        <f t="shared" si="44"/>
        <v>27</v>
      </c>
      <c r="CS38" s="89">
        <f t="shared" si="44"/>
        <v>50</v>
      </c>
      <c r="CT38" s="89">
        <f t="shared" si="44"/>
        <v>34</v>
      </c>
      <c r="CU38" s="89">
        <f t="shared" si="44"/>
        <v>21</v>
      </c>
      <c r="CV38" s="100">
        <f>SUBTOTAL(109,'EMV 210911y'!$CV$2:$CV$37)</f>
        <v>213</v>
      </c>
      <c r="CW38" s="89">
        <f t="shared" ref="CW38:DC38" si="45">SUM(CW2:CW37)</f>
        <v>22</v>
      </c>
      <c r="CX38" s="89">
        <f t="shared" si="45"/>
        <v>6</v>
      </c>
      <c r="CY38" s="89">
        <f t="shared" si="45"/>
        <v>28</v>
      </c>
      <c r="CZ38" s="89">
        <f t="shared" si="45"/>
        <v>4</v>
      </c>
      <c r="DA38" s="89">
        <f t="shared" si="45"/>
        <v>34</v>
      </c>
      <c r="DB38" s="89">
        <f t="shared" si="45"/>
        <v>29</v>
      </c>
      <c r="DC38" s="89">
        <f t="shared" si="45"/>
        <v>29</v>
      </c>
      <c r="DD38" s="100">
        <f>SUBTOTAL(109,'EMV 210911y'!$DD$2:$DD$37)</f>
        <v>152</v>
      </c>
      <c r="DE38" s="89">
        <f t="shared" ref="DE38:DK38" si="46">SUM(DE2:DE37)</f>
        <v>8</v>
      </c>
      <c r="DF38" s="89">
        <f t="shared" si="46"/>
        <v>35</v>
      </c>
      <c r="DG38" s="89">
        <f t="shared" si="46"/>
        <v>14</v>
      </c>
      <c r="DH38" s="89">
        <f t="shared" si="46"/>
        <v>9</v>
      </c>
      <c r="DI38" s="89">
        <f t="shared" si="46"/>
        <v>8</v>
      </c>
      <c r="DJ38" s="89">
        <f t="shared" si="46"/>
        <v>10</v>
      </c>
      <c r="DK38" s="89">
        <f t="shared" si="46"/>
        <v>8</v>
      </c>
      <c r="DL38" s="100">
        <f>SUBTOTAL(109,'EMV 210911y'!$DL$2:$DL$37)</f>
        <v>92</v>
      </c>
      <c r="DM38" s="79">
        <f>SUM(L38,T38,AB38,AJ38,AR38,AZ38,BH38,BX38,BP38,CF38,CN38,CV38,DD38,DL38)</f>
        <v>2448</v>
      </c>
    </row>
    <row r="39" spans="1:117" ht="18">
      <c r="A39" s="108"/>
      <c r="D39" s="76"/>
      <c r="AG39" s="88"/>
    </row>
    <row r="40" spans="1:117" ht="18">
      <c r="A40" s="108"/>
      <c r="D40" s="76"/>
    </row>
    <row r="41" spans="1:117" ht="18">
      <c r="A41" s="109"/>
      <c r="D41" s="76"/>
    </row>
    <row r="42" spans="1:117">
      <c r="D42" s="76"/>
    </row>
  </sheetData>
  <phoneticPr fontId="23" type="noConversion"/>
  <conditionalFormatting sqref="C2:C37">
    <cfRule type="colorScale" priority="3">
      <colorScale>
        <cfvo type="min"/>
        <cfvo type="percentile" val="50"/>
        <cfvo type="max"/>
        <color rgb="FFC00000"/>
        <color rgb="FFFFC000"/>
        <color theme="8"/>
      </colorScale>
    </cfRule>
  </conditionalFormatting>
  <pageMargins left="0.35433070866141736" right="0.35433070866141736" top="0.98425196850393704" bottom="0.98425196850393704" header="0.51181102362204722" footer="0.51181102362204722"/>
  <pageSetup paperSize="10" orientation="portrait" horizontalDpi="4294967292" verticalDpi="4294967292" r:id="rId1"/>
  <headerFooter alignWithMargins="0"/>
  <webPublishItems count="1">
    <webPublishItem id="29325" divId="kmv180415t_29325" sourceType="sheet" destinationFile="C:\Users\Laptop\Desktop\kmv180415tkk.htm"/>
  </webPublishItem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Version 2</vt:lpstr>
      <vt:lpstr>EMV 221001y</vt:lpstr>
      <vt:lpstr>EMV 210911y</vt:lpstr>
    </vt:vector>
  </TitlesOfParts>
  <Company>Põlva Maavalitsus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 Kask</dc:creator>
  <cp:lastModifiedBy>Laptop</cp:lastModifiedBy>
  <cp:lastPrinted>2018-04-15T05:55:39Z</cp:lastPrinted>
  <dcterms:created xsi:type="dcterms:W3CDTF">2001-04-17T05:29:52Z</dcterms:created>
  <dcterms:modified xsi:type="dcterms:W3CDTF">2022-10-02T17:26:41Z</dcterms:modified>
</cp:coreProperties>
</file>